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askova_lenka" reservationPassword="0"/>
  <workbookPr/>
  <bookViews>
    <workbookView xWindow="240" yWindow="120" windowWidth="14940" windowHeight="9225" activeTab="0"/>
  </bookViews>
  <sheets>
    <sheet name="Rekapitulace" sheetId="1" r:id="rId1"/>
    <sheet name="SO 151" sheetId="2" r:id="rId2"/>
    <sheet name="SO 201" sheetId="3" r:id="rId3"/>
  </sheets>
  <definedNames/>
  <calcPr/>
  <webPublishing/>
</workbook>
</file>

<file path=xl/sharedStrings.xml><?xml version="1.0" encoding="utf-8"?>
<sst xmlns="http://schemas.openxmlformats.org/spreadsheetml/2006/main" count="1640" uniqueCount="640">
  <si>
    <t>Firma: Krajská správa a údržba silnic Karlovarského kraje, příspěvková organizace</t>
  </si>
  <si>
    <t>Rekapitulace ceny</t>
  </si>
  <si>
    <t>Stavba: TÚ_2018_086 - Modernizace mostu ev.č. 210 46 - 1 Tisová u Kraslic přes Bublavský potok</t>
  </si>
  <si>
    <t>Varianta: 01 - Modernizace mostu ev.č. 210 46 - 1 Tisová u Kraslic přes Bublavský potok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</si>
  <si>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</si>
  <si>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</si>
  <si>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</si>
  <si>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</si>
  <si>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</si>
  <si>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</si>
  <si>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</si>
  <si>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</si>
  <si>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</si>
  <si>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</si>
  <si>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</si>
  <si>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TÚ_2018_086</t>
  </si>
  <si>
    <t>Modernizace mostu ev.č. 210 46 - 1 Tisová u Kraslic přes Bublavský potok</t>
  </si>
  <si>
    <t>O</t>
  </si>
  <si>
    <t>Rozpočet:</t>
  </si>
  <si>
    <t>0,00</t>
  </si>
  <si>
    <t>15,00</t>
  </si>
  <si>
    <t>21,00</t>
  </si>
  <si>
    <t>3</t>
  </si>
  <si>
    <t>0</t>
  </si>
  <si>
    <t>2</t>
  </si>
  <si>
    <t>SO 151</t>
  </si>
  <si>
    <t>DOPRAVNĚ INŽENÝRSKÁ OPATŘENÍ</t>
  </si>
  <si>
    <t>Typ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</si>
  <si>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</si>
  <si>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</si>
  <si>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</si>
  <si>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</si>
  <si>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</si>
  <si>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</si>
  <si>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</si>
  <si>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</si>
  <si>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</si>
  <si>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</si>
  <si>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</si>
  <si>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</si>
  <si>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</si>
  <si>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</si>
  <si>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</si>
  <si>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</si>
  <si>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</si>
  <si>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</si>
  <si>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02720</t>
  </si>
  <si>
    <t/>
  </si>
  <si>
    <t>POMOC PRÁCE ZŘÍZ NEBO ZAJIŠŤ REGULACI A OCHRANU DOPRAVY</t>
  </si>
  <si>
    <t>KČ</t>
  </si>
  <si>
    <t>PP</t>
  </si>
  <si>
    <t>KOMPLETNÍ DOPRAVNĚ INŽENÝRSKÁ OPATŘENÍ PO DOBU VÝSTAVBY, DLE PROJEKTOVÉ DOKUMENTACE, SCHVÁLENÉHO PLÁNU ZOV A VYJÁDŘENÍ POLICIE ČR. VČETNĚ PŘECHODNÉHO SVISLÉHO I VODOROVNÉHO DOPRAVNÍHO ZNAČENÍ, DOPRAVNÍCH ZAŘÍZENÍ, ZÁBRAN A OPLOCENÍ A POD (DODÁVKA, MONTÁŽ, PRONÁJEM, KONTROLA, ÚDRŽBA, PŘEMÍSŤOVÁNÍ, PŘEDZNAČOVÁNÍ, DEMONTÁŽ)    
SOUČÁSTÍ POLOŽKY JE I ZAJIŠTĚNÍ TRVALÉ SJÍZDNOSTI BĚHEM CELÉ STAVBY NEJMÉNĚ V JEDNOM JÍZDNÍM PRUHU VČ PŘÍPADNÝCH PROVIZORNÍCH DOSYPÁVEK KRAJNIC A JEJICH NÁSLEDNÉHO ODSTRANĚNÍ, VČ VYBUDOVÁNÍ VÝHYBEN PRO ZAJIŠTĚNÍ PLYNULÉHO PROVOZU A PŘÍPADNÝCH OPRAV OBJÍZNÝCH TRAS PO REALIZACI STAVBY A ZAJIŠTĚNÍ PLYNULÉHO PROVOZU NA OBJÍZDNÝCH TRASÁCH VČETNĚ DOKUMENTACE POTŘEBNÉ PRO STANOVENÍ PŘECHODNÉHO ZNAČENÍ, EVENT. ROZHODNUTÍ O ZVLÁŠTNÍM UŽÍVÁNÍ, VČETNĚ NEZBYTNÉ INŽENÝRSKÉ ČINNOSTI K ZAJIŠTĚNÍ POTŘEBNÝCH POVOLENÍ, VČETNĚ SPRÁVNÍCH POPLATKŮ. SOUČÁSTÍ FAKTURACE BUDE PODROBNÝ ROZPIS POUŽITÝCH ZNAČEK A ZAŘÍZENÍ V RÁMCI TÉTO POLOŽKY.</t>
  </si>
  <si>
    <t>VV</t>
  </si>
  <si>
    <t>TS</t>
  </si>
  <si>
    <t>zahrnuje veškeré náklady spojené s objednatelem požadovanými zařízeními</t>
  </si>
  <si>
    <t>02940</t>
  </si>
  <si>
    <t>OSTATNÍ POŽADAVKY - VYPRACOVÁNÍ DOKUMENTACE</t>
  </si>
  <si>
    <t>KPL</t>
  </si>
  <si>
    <t>- aktualizace projektu DIO, včetně zajištění projednání s Autobusy Karlovy Vary</t>
  </si>
  <si>
    <t>zahrnuje veškeré náklady spojené s objednatelem požadovanými pracemi</t>
  </si>
  <si>
    <t>Zemní práce</t>
  </si>
  <si>
    <t>11120</t>
  </si>
  <si>
    <t>ODSTRANĚNÍ KŘOVIN</t>
  </si>
  <si>
    <t>M2</t>
  </si>
  <si>
    <t>- odstranění - prořez větví, včetně odvozu a likvidace odpadu</t>
  </si>
  <si>
    <t>odstranění křovin a stromů do průměru 100 mm 
doprava dřevin bez ohledu na vzdálenost 
spálení na hromadách nebo štěpkování</t>
  </si>
  <si>
    <t>Komunikace</t>
  </si>
  <si>
    <t>572123</t>
  </si>
  <si>
    <t>INFILTRAČNÍ POSTŘIK Z EMULZE DO 1,0KG/M2</t>
  </si>
  <si>
    <t>- oprava objízdné trasy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</si>
  <si>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</si>
  <si>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574A43</t>
  </si>
  <si>
    <t>ASFALTOVÝ BETON PRO OBRUSNÉ VRSTVY ACO 11 TL. 50MM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</si>
  <si>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</si>
  <si>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Ostatní konstrukce a práce</t>
  </si>
  <si>
    <t>916159</t>
  </si>
  <si>
    <t>SEMAFOROVÁ PŘENOSNÁ SOUPRAVA - NÁJEMNÉ</t>
  </si>
  <si>
    <t>KSDEN</t>
  </si>
  <si>
    <t>- trojcestný semafor po dobu 122 dní  
- dodání a montáž  
- včetně zpětné demontáže a odvozu po skončení prací</t>
  </si>
  <si>
    <t>položka zahrnuje sazbu za pronájem zařízení. Počet měrných jednotek se určí jako součin počtu zařízení a počtu dní použití.</t>
  </si>
  <si>
    <t>SO 201</t>
  </si>
  <si>
    <t>MOST EV. Č. 210 46 - 1</t>
  </si>
  <si>
    <t>014102</t>
  </si>
  <si>
    <t>a</t>
  </si>
  <si>
    <t>POPLATKY ZA SKLÁDKU</t>
  </si>
  <si>
    <t>T</t>
  </si>
  <si>
    <t>VÝKOPEK</t>
  </si>
  <si>
    <t>z pol. č. 17120: 154,479m3*1,8t/m3=278,062 [A]t</t>
  </si>
  <si>
    <t>zahrnuje veškeré poplatky provozovateli skládky související s uložením odpadu na skládce.</t>
  </si>
  <si>
    <t>b</t>
  </si>
  <si>
    <t>z pol. č. 11332: 26,4m3*2,2t/m3=58,080 [A]t 
z pol. č. 11425: 8,555m2*2,5t/m3=21,388 [B]t 
z pol. č. 96611: 3,648m3*2,4t/m3=8,755 [C]t 
z pol. č. 96613: 81,06m3*2,5t/m3=202,650 [D]t 
z pol. č. 96616: 4,164m3*2,5t/m3=10,410 [E]t 
z pol. č. 96687: 2ks*0,5m3*2,5t/m3=2,500 [F]t 
z pol. č. 96711: 1,593m3*2,4t/m3=3,823 [G]t 
Celkem: A+B+C+D+E+F+G=307,606 [H]t</t>
  </si>
  <si>
    <t>014211</t>
  </si>
  <si>
    <t>POPLATKY ZA ZEMNÍK - ORNICE</t>
  </si>
  <si>
    <t>M3</t>
  </si>
  <si>
    <t>z pol. č. 12573: 4,186m3=4,186 [A]m3</t>
  </si>
  <si>
    <t>zahrnuje veškeré poplatky majiteli zemníku související s nákupem zeminy (nikoliv s otvírkou zemníku)</t>
  </si>
  <si>
    <t>02730</t>
  </si>
  <si>
    <t>POMOC PRÁCE ZŘÍZ NEBO ZAJIŠŤ OCHRANU INŽENÝRSKÝCH SÍTÍ</t>
  </si>
  <si>
    <t>OCHRANA STÁVAJÍCÍHO BETONOVÉHO SLOUPU</t>
  </si>
  <si>
    <t>OCHRANA SÍTÍ TECHNICKÉ INFRASTRUKTURY NA STAVENIŠTI VČ. PROVIZORNÍ OCHRANY  
CETIN A.S.   
GRIDSERVICES S.R.O.  
NADZEMNÍ VEDENÍ NEZNÁMÝCH SÍTÍ FIRMY KUKAL A UHLÍŘ S.R.O.   
KMS S.R.O. - KANALIZAČNÍ VEDENÍ</t>
  </si>
  <si>
    <t>02911</t>
  </si>
  <si>
    <t>OSTATNÍ POŽADAVKY - GEODETICKÉ ZAMĚŘENÍ</t>
  </si>
  <si>
    <t>GEODETICKÉ PRÁCE BĚHEM VÝSTAVBY</t>
  </si>
  <si>
    <t>7</t>
  </si>
  <si>
    <t>029412</t>
  </si>
  <si>
    <t>OSTATNÍ POŽADAVKY - VYPRACOVÁNÍ MOSTNÍHO LISTU</t>
  </si>
  <si>
    <t>KUS</t>
  </si>
  <si>
    <t>8</t>
  </si>
  <si>
    <t>02943</t>
  </si>
  <si>
    <t>OSTATNÍ POŽADAVKY - VYPRACOVÁNÍ RDS</t>
  </si>
  <si>
    <t>REALIZAČNÍ DOKUMENTACE STAVBY</t>
  </si>
  <si>
    <t>02944</t>
  </si>
  <si>
    <t>OSTAT POŽADAVKY - DOKUMENTACE SKUTEČ PROVEDENÍ V DIGIT FORMĚ</t>
  </si>
  <si>
    <t>DOKUMENTACE SKUTEČNÉHO PROVEDENÍ V TIŠTĚNÉ I DIGITÁLNÍ FORMĚ</t>
  </si>
  <si>
    <t>02950</t>
  </si>
  <si>
    <t>OSTATNÍ POŽADAVKY - POSUDKY, KONTROLY, REVIZNÍ ZPRÁVY</t>
  </si>
  <si>
    <t>MONITORING DOTČENÝCH OBJEKTŮ PŘED A PO STAVBĚ - 1 BUDOVA ( st. 18)</t>
  </si>
  <si>
    <t>11</t>
  </si>
  <si>
    <t>PASPORT A MONITORING DOTČENÝCH KOMUNIKACÍ PŘED A PO STAVBĚ</t>
  </si>
  <si>
    <t>12</t>
  </si>
  <si>
    <t>02953</t>
  </si>
  <si>
    <t>OSTATNÍ POŽADAVKY - HLAVNÍ MOSTNÍ PROHLÍDKA</t>
  </si>
  <si>
    <t>PROVEDENÍ 1. HMP</t>
  </si>
  <si>
    <t>položka zahrnuje :  
- úkony dle ČSN 73 6221  
- provedení hlavní mostní prohlídky oprávněnou fyzickou nebo právnickou osobou  
- vyhotovení záznamu (protokolu), který jednoznačně definuje stav mostu</t>
  </si>
  <si>
    <t>13</t>
  </si>
  <si>
    <t>02991</t>
  </si>
  <si>
    <t>OSTATNÍ POŽADAVKY - INFORMAČNÍ TABULE</t>
  </si>
  <si>
    <t>DODÁVKA, MONTÁŽ A NÁSLEDNÁ DEMONTÁŽ VČETNĚ ODVOZU INFORMAČNÍ  
TABULE O MIN. ROZMĚRECH 1,0 X 2,0 M, PROVEDENÍ PLAST NABO PLECH (MUSÍ BÝT VYROBENA Z ODOLNÉHO MATERIÁLU), VČETNĚ KOTVENÍ, ÚDAJE DLE ZADÁVACÍ DOKUMENTACE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</si>
  <si>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</si>
  <si>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14</t>
  </si>
  <si>
    <t>MÝCENÍ NÁLETŮ A KŘOVIN, VČETNĚ ODVOZU A LIKVIDACE ODPADU</t>
  </si>
  <si>
    <t>na vtoku: 10,0m2=10,000 [A]m2 
na výtoku: 5,0m2+12,0m2=17,000 [B]m2 
Celkem: A+B=27,000 [C]m2</t>
  </si>
  <si>
    <t>odstranění křovin a stromů do průměru 100 mm  
doprava dřevin bez ohledu na vzdálenost  
spálení na hromadách nebo štěpkování</t>
  </si>
  <si>
    <t>15</t>
  </si>
  <si>
    <t>11222</t>
  </si>
  <si>
    <t>ODSTRANĚNÍ PAŘEZŮ D DO 0,9M</t>
  </si>
  <si>
    <t>- včetně odvozu a likvidace</t>
  </si>
  <si>
    <t>javor: 1ks=1,000 [A]ks</t>
  </si>
  <si>
    <t>Odstranění pařezů se měří v [ks] vytrhaných nebo vykopaných pařezů, průměr pařezu je uvažován dle stromu ve výšce 1,3m nad terénem, u stávajícího pařezu se stanoví jako změřený průměr vynásobený  koeficientem 1/1,38. 
Položka zahrnuje zejména: 
- vytrhání nebo vykopání pařezů 
- veškeré zemní práce spojené s odstraněním pařezů 
- dopravu a uložení pařezů, případně další práce s nimi dle pokynů zadávací dokumentace 
- zásyp jam po pařezech.</t>
  </si>
  <si>
    <t>16</t>
  </si>
  <si>
    <t>11332</t>
  </si>
  <si>
    <t>ODSTRANĚNÍ PODKLADŮ ZPEVNĚNÝCH PLOCH Z KAMENIVA NESTMELENÉHO</t>
  </si>
  <si>
    <t>VČETNĚ ODVOZU A ULOŽENÍ NA SKLÁDKU, POPLATEK ZA SKLÁDKU UVEDEN V POLOŽCE 014102.b</t>
  </si>
  <si>
    <t>odměřeno digitálně ze situace 
podkladní vrstvy vozovky - předpokládaná tl. 200 mm: 132,0m2*0,2m=26,400 [A]m3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</si>
  <si>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</si>
  <si>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17</t>
  </si>
  <si>
    <t>11372</t>
  </si>
  <si>
    <t>FRÉZOVÁNÍ ZPEVNĚNÝCH PLOCH ASFALTOVÝCH</t>
  </si>
  <si>
    <t>BUDE POUŽITO NA STAVBĚ, POVINNÝ ODKUP PŘEBYTEČNÉHO MATERIÁLU ZHOTOVITELEM</t>
  </si>
  <si>
    <t>odměřeno digitálně ze situace 
v tl. 100 mm: 132,0m2*0,1m=13,200 [A]m3</t>
  </si>
  <si>
    <t>18</t>
  </si>
  <si>
    <t>113766</t>
  </si>
  <si>
    <t>FRÉZOVÁNÍ DRÁŽKY PRŮŘEZU DO 800MM2 V ASFALTOVÉ VOZOVCE</t>
  </si>
  <si>
    <t>M</t>
  </si>
  <si>
    <t>pro zálivky - v místě napojení stávající a nové obrusné vrstvy vozovky: 6,0m+7,5m=13,500 [A]m 
pro zálivky řezané spáry ve vozovce: 2*6,65m=13,300 [B]m 
pro zálivky podél říms: 5,3m+5,0m=10,300 [C]m 
pro zálivky podél obrubníků: 3ks*1,0m=3,000 [D]m 
Celkem: A+B+C+D=40,100 [E]m</t>
  </si>
  <si>
    <t>Položka zahrnuje veškerou manipulaci s vybouranou sutí a s vybouranými hmotami vč. uložení na skládku.</t>
  </si>
  <si>
    <t>19</t>
  </si>
  <si>
    <t>11425</t>
  </si>
  <si>
    <t>ODSTRAN KONSTR VODNÍCH KORYT Z LOM KAM NA MC</t>
  </si>
  <si>
    <t>VČETNĚ PODKLADU, VČETNĚ ODVOZU A ULOŽENÍ NA SKLÁDKU, POPLATEK ZA SKLÁDKU UVEDEN V POLOŽCE 014102.b</t>
  </si>
  <si>
    <t>28,5m2*0,3m=8,550 [A]m3</t>
  </si>
  <si>
    <t>Odstranění konstrukcí vodních koryt se měří v [m3] vybouraných hmot ve stavu před vybouráním. 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</si>
  <si>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20</t>
  </si>
  <si>
    <t>11527</t>
  </si>
  <si>
    <t>PŘEV VOD NA POVRCHU POTR DN DO 1000MM NEBO ŽLAB R.O. DO 3,6M</t>
  </si>
  <si>
    <t>PVC TROUBA DN 1000 MM, VČETNĚ USMĚRNĚNÍ TOKU DO POTRUBÍ</t>
  </si>
  <si>
    <t>20,0m=20,000 [A]m</t>
  </si>
  <si>
    <t>Položka převedení vody na povrchu zahrnuje zřízení, udržování a odstranění příslušného zařízení. Převedení vody se uvádí buď průměrem potrubí (DN) nebo délkou rozvinutého obvodu žlabu (r.o.).</t>
  </si>
  <si>
    <t>21</t>
  </si>
  <si>
    <t>12373</t>
  </si>
  <si>
    <t>ODKOP PRO SPOD STAVBU SILNIC A ŽELEZNIC TŘ. I</t>
  </si>
  <si>
    <t>pro pol. č. 56334: 106,875m2*0,15m=16,031 [A]m3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</si>
  <si>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</si>
  <si>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22</t>
  </si>
  <si>
    <t>12573</t>
  </si>
  <si>
    <t>VYKOPÁVKY ZE ZEMNÍKŮ A SKLÁDEK TŘ. I</t>
  </si>
  <si>
    <t>VČETNĚ NALOŽENÍ A ODVOZU NA SKLÁDKU, POPLATEK ZA SKLÁDKU UVEDEN V POLOŽCE 014102.a</t>
  </si>
  <si>
    <t>natěžení a dovoz chybějící ornice 
pro pol. č. 18220: 2,976m3=2,976 [A]m3 
pro pol. č. 18230: 1,21m3=1,210 [B]m3 
Celkem: A+B=4,186 [C]m3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</si>
  <si>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</si>
  <si>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23</t>
  </si>
  <si>
    <t>13173</t>
  </si>
  <si>
    <t>HLOUBENÍ JAM ZAPAŽ I NEPAŽ TŘ. I</t>
  </si>
  <si>
    <t>digitálně odměřeno z dispozičního výkresu 
9,5m2*11,3m=107,350 [A]m3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</si>
  <si>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</si>
  <si>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24</t>
  </si>
  <si>
    <t>17120</t>
  </si>
  <si>
    <t>ULOŽENÍ SYPANINY DO NÁSYPŮ A NA SKLÁDKY BEZ ZHUTNĚNÍ</t>
  </si>
  <si>
    <t>zemina na skládku 
z pol. č. 13173: 107,35m3=107,350 [A]m3 
z pol. č. 13273: 16,031m3=16,031 [B]m3 
z pol. č. 26114: 3,14*0,08m*0,08m*8,5m*10ks=1,708 [C]m3 
z pol. č. 264128: 3,14*0,3m*0,3m*(8,0m*(7ks+6ks))=29,390 [D]m3 
Celkem: A+B+C+D=154,479 [E]m3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</si>
  <si>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</si>
  <si>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25</t>
  </si>
  <si>
    <t>17581</t>
  </si>
  <si>
    <t>OBSYP POTRUBÍ A OBJEKTŮ Z NAKUPOVANÝCH MATERIÁLŮ</t>
  </si>
  <si>
    <t>ŠD, FR. 0-63 MM, HUTNĚNÍ NA ID=0,90 NEBO 100%PSŠD, FR. 0-63 MM, HUTNĚNÍ NA ID=0,90 NEBO 100%PS</t>
  </si>
  <si>
    <t>zásyp mezi základy: 1,8m2*11,3m=20,340 [A]m3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</si>
  <si>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</si>
  <si>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26</t>
  </si>
  <si>
    <t>ŠP, FR. 0-16 MM</t>
  </si>
  <si>
    <t>ochranný obsyp u těsnící fólie tl. 2 x 150 mm 
za rubem opěr a nábř. zdí u opěry O1: 1,43m*12,2m*0,15m*2vrstvy=5,234 [A]m3 
za rubem opěr a nábř. zdí u opěry O2: 1,43m*12,2m*0,15m*2vrstvy=5,234 [B]m3 
Celkem: A+B=10,468 [C]m3</t>
  </si>
  <si>
    <t>27</t>
  </si>
  <si>
    <t>17750</t>
  </si>
  <si>
    <t>ZEMNÍ HRÁZKY ZE ZEMIN NEPROPUSTNÝCH</t>
  </si>
  <si>
    <t>VČ. NATĚŽENÍ A DOVOZU, VČ. PE FÓLIE TL. 2 MM, VČ. ODSTRANĚNÍ</t>
  </si>
  <si>
    <t>1,5m*1,0m*(3,5m+2,5m)=9,000 [A]m3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</si>
  <si>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</si>
  <si>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28</t>
  </si>
  <si>
    <t>18110</t>
  </si>
  <si>
    <t>ÚPRAVA PLÁNĚ SE ZHUTNĚNÍM V HORNINĚ TŘ. I</t>
  </si>
  <si>
    <t>pro pol. č. 56334: 106,875m2=106,875 [A]m2</t>
  </si>
  <si>
    <t>položka zahrnuje úpravu pláně včetně vyrovnání výškových rozdílů. Míru zhutnění určuje projekt.</t>
  </si>
  <si>
    <t>29</t>
  </si>
  <si>
    <t>18220</t>
  </si>
  <si>
    <t>ROZPROSTŘENÍ ORNICE VE SVAHU</t>
  </si>
  <si>
    <t>TL. 100 MM</t>
  </si>
  <si>
    <t>na výtoku: (5,8m2+19,0m2)*1,2koef.*0,1m=2,976 [A]m3</t>
  </si>
  <si>
    <t>položka zahrnuje:  
nutné přemístění ornice z dočasných skládek vzdálených do 50m  
rozprostření ornice v předepsané tloušťce ve svahu přes 1:5</t>
  </si>
  <si>
    <t>30</t>
  </si>
  <si>
    <t>18230</t>
  </si>
  <si>
    <t>ROZPROSTŘENÍ ORNICE V ROVINĚ</t>
  </si>
  <si>
    <t>na vtoku: 12,1m2*0,1m=1,210 [A]m3</t>
  </si>
  <si>
    <t>položka zahrnuje:  
nutné přemístění ornice z dočasných skládek vzdálených do 50m  
rozprostření ornice v předepsané tloušťce v rovině a ve svahu do 1:5</t>
  </si>
  <si>
    <t>31</t>
  </si>
  <si>
    <t>18241</t>
  </si>
  <si>
    <t>ZALOŽENÍ TRÁVNÍKU RUČNÍM VÝSEVEM</t>
  </si>
  <si>
    <t>dle TP 99 Vysazování a ošetřování silniční zeleně čl. 10.2 Založení trávníků</t>
  </si>
  <si>
    <t>na vtoku: 12,1m2=12,100 [A]m2 
na výtoku: (5,8m2+19,0m2)*1,2koef.=29,760 [B]m2 
Celkem: A+B=41,860 [C]m2</t>
  </si>
  <si>
    <t>Zahrnuje dodání předepsané travní směsi, její výsev na ornici, zalévání, první pokosení, to vše bez ohledu na sklon terénu</t>
  </si>
  <si>
    <t>Základy</t>
  </si>
  <si>
    <t>32</t>
  </si>
  <si>
    <t>21331</t>
  </si>
  <si>
    <t>DRENÁŽNÍ VRSTVY Z BETONU MEZEROVITÉHO (DRENÁŽNÍHO)</t>
  </si>
  <si>
    <t>obsyp podélné drenáže 
opěra O1: 0,04m2*12,2m=0,488 [A]m3 
opěra O2: 0,04m2*12,2m=0,488 [B]m3 
Celkem: A+B=0,976 [C]m3</t>
  </si>
  <si>
    <t>Položka zahrnuje:  
- dodávku předepsaného materiálu pro drenážní vrstvu, včetně mimostaveništní a vnitrostaveništní dopravy  
- provedení drenážní vrstvy předepsaných rozměrů a předepsaného tvaru</t>
  </si>
  <si>
    <t>33</t>
  </si>
  <si>
    <t>21341</t>
  </si>
  <si>
    <t>DRENÁŽNÍ VRSTVY Z PLASTBETONU (PLASTMALTY)</t>
  </si>
  <si>
    <t>odvodnění izolace drenážním betonem: 0,15m*0,05m*4,25m*2=0,064 [A]m3</t>
  </si>
  <si>
    <t>34</t>
  </si>
  <si>
    <t>21452</t>
  </si>
  <si>
    <t>SANAČNÍ VRSTVY Z KAMENIVA DRCENÉHO</t>
  </si>
  <si>
    <t>POLŠTÁŘ ZE ŠD FR. 0-63 MM, HUTNĚNO NA ID=0,9, BUDE ČERPÁNO NA ZÁKLADĚ POŽADAVKU TDI</t>
  </si>
  <si>
    <t>hutněný polštář pod základy: 7,1m*15,0m*0,5m=53,250 [A]m3</t>
  </si>
  <si>
    <t>položka zahrnuje dodávku předepsaného kameniva, mimostaveništní a vnitrostaveništní dopravu a jeho uložení  
není-li v zadávací dokumentaci uvedeno jinak, jedná se o nakupovaný materiál</t>
  </si>
  <si>
    <t>35</t>
  </si>
  <si>
    <t>22594</t>
  </si>
  <si>
    <t>ZÁPOROVÉ PAŽENÍ Z KOVU TRVALÉ</t>
  </si>
  <si>
    <t>VČETNĚ KOŘENE ZÁPORY Z BETONU C16/20-X0</t>
  </si>
  <si>
    <t>záporové pažení HEB 300: (7ks+6ks)*8,0m*117,0kg/m/1000=12,168 [A]t 
převázka Larsen IIIn: (7,7m+7,5m)*62,2kg/m/1000=0,945 [B]t 
Celkem: A+B=13,113 [C]t</t>
  </si>
  <si>
    <t>položka zahrnuje dodávku ocelových zápor, jejich osazení do připravených vrtů včetně zabetonování konců a obsypu, případně jejich zaberanění. Ocelová převázka se započítá do výsledné hmotnosti.</t>
  </si>
  <si>
    <t>36</t>
  </si>
  <si>
    <t>22695A</t>
  </si>
  <si>
    <t>VÝDŘEVA ZÁPOROVÉHO PAŽENÍ DOČASNÁ (PLOCHA)</t>
  </si>
  <si>
    <t>HRANOLY 140 X 250 MM, TŘÍDA S10</t>
  </si>
  <si>
    <t>4,25m*7,7m+4,5m*7,5m=66,475 [A]m2</t>
  </si>
  <si>
    <t>položka zahrnuje osazení pažin bez ohledu na druh, jejich opotřebení a jejich odstranění</t>
  </si>
  <si>
    <t>37</t>
  </si>
  <si>
    <t>228172</t>
  </si>
  <si>
    <t>ODŘEZÁNÍ PILOT Z KOVOVÝCH DÍLCŮ</t>
  </si>
  <si>
    <t>MIN. 1,0 M POD NOVÝM TERÉNEM</t>
  </si>
  <si>
    <t>odřezání zápor záporového pažení: 13ks=13,000 [A]ks</t>
  </si>
  <si>
    <t>zahrnuje i vodorovnou dopravu a uložení na skládku (bez poplatku)</t>
  </si>
  <si>
    <t>38</t>
  </si>
  <si>
    <t>26114</t>
  </si>
  <si>
    <t>VRTY PRO KOTVENÍ, INJEKTÁŽ A MIKROPILOTY NA POVRCHU TŘ. I D DO 200MM</t>
  </si>
  <si>
    <t>D 160 MM, VČETNĚ ODVOZU NA SKLÁDKU, POPLATEK ZA SKLÁDKU UVEDEN V POLOŽCE 014102.a</t>
  </si>
  <si>
    <t>vrty pro zemní kotvy 
z pol. č. 285377: 8,5m*10ks=85,000 [A]m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</si>
  <si>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</si>
  <si>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39</t>
  </si>
  <si>
    <t>264128</t>
  </si>
  <si>
    <t>VRTY PRO PILOTY TŘ. I D DO 600MM</t>
  </si>
  <si>
    <t>D 600 MM, VČETNĚ ODVOZU NA SKLÁDKU, POPLATEK ZA SKLÁDKU UVEDEN V POLOŽCE 014102.a</t>
  </si>
  <si>
    <t>vrty pro záporové pažení: 8,0m*(7ks+6ks)=104,000 [A]m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</si>
  <si>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</si>
  <si>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40</t>
  </si>
  <si>
    <t>272324</t>
  </si>
  <si>
    <t>ZÁKLADY ZE ŽELEZOBETONU DO C25/30</t>
  </si>
  <si>
    <t>C25/30-XA2</t>
  </si>
  <si>
    <t>základový pas opěry O1: 2,1m*7,76m*0,55m=8,963 [A]m3 
základový pas opěry O2: 2,1m*7,76m*0,5m=8,148 [B]m3 
základ nábřežních zdí na výtoku 
u opěry O1: 1,6m*0,6m*2,5m=2,400 [C]m3 
u opěry O2: 1,6m*0,6m*((3,4m+2,5)/2)=2,832 [D]m3 
Celkem: A+B+C+D=22,343 [E]m3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</si>
  <si>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</t>
  </si>
  <si>
    <t>41</t>
  </si>
  <si>
    <t>272365</t>
  </si>
  <si>
    <t>VÝZTUŽ ZÁKLADŮ Z OCELI 10505, B500B</t>
  </si>
  <si>
    <t>B500B</t>
  </si>
  <si>
    <t>2,5% z pol. č. 272324: 22,343m3*7,85t/m3*0,025=4,385 [A]t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</si>
  <si>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</si>
  <si>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42</t>
  </si>
  <si>
    <t>285377</t>
  </si>
  <si>
    <t>KOTVENÍ NA POVRCHU Z PŘEDPÍNACÍ VÝZTUŽE DL. DO 9M</t>
  </si>
  <si>
    <t>PRAMENCOVÁ ZEMNÍ KOTVA DL. 8,5 M, ÚNOSNOST 130 KN, VČETNĚ KOŘENE Z BETONU C16/20-X0 DL. 4,0 M</t>
  </si>
  <si>
    <t>10ks=10,000 [A]ks</t>
  </si>
  <si>
    <t>položka zahrnuje dodávku předepsané kotvy, případně její protikorozní úpravu, její osazení do vrtu, zainjektování a napnutí, případně opěrné desky  
nezahrnuje vrty</t>
  </si>
  <si>
    <t>43</t>
  </si>
  <si>
    <t>289971</t>
  </si>
  <si>
    <t>OPLÁŠTĚNÍ (ZPEVNĚNÍ) Z GEOTEXTILIE</t>
  </si>
  <si>
    <t>GEOTEXTLILIE MIN. 600 G/M2</t>
  </si>
  <si>
    <t>ochranná geotextilie pod a nad těsnící fólií za rubem opěr: 
u opěry O1: 1,5m*12,2m*2vrstvy=36,600 [A]m2 
u opěry O2: 1,5m*12,2m*2vrstvy=36,600 [B]m2 
Celkem: A+B=73,200 [C]m2</t>
  </si>
  <si>
    <t>Položka zahrnuje: 
- dodávku předepsané geotextilie 
- úpravu, očištění a ochranu podkladu 
- přichycení k podkladu, případně zatížení 
- úpravy spojů a zajištění okrajů 
- úpravy pro odvodnění 
- nutné přesahy 
- mimostaveništní a vnitrostaveništní dopravu</t>
  </si>
  <si>
    <t>44</t>
  </si>
  <si>
    <t>GEOTEXTLILIE MIN. 600 G/M2, BUDE ČERPÁNO NA ZÁKLADĚ POŽADAVKU TDI</t>
  </si>
  <si>
    <t>opláštění dna výkopu polštáře: 7,1m*20,0m=142,000 [A]m2</t>
  </si>
  <si>
    <t>45</t>
  </si>
  <si>
    <t>289972</t>
  </si>
  <si>
    <t>OPLÁŠTĚNÍ (ZPEVNĚNÍ) Z GEOMŘÍŽOVIN</t>
  </si>
  <si>
    <t>DVOUOSÁ GEOMŘÍŽ, BUDE ČERPÁNO NA ZÁKLADĚ POŽADAVKU TDI</t>
  </si>
  <si>
    <t>v hutněném polštáři: 7,1m*15,0m=106,500 [A]m2</t>
  </si>
  <si>
    <t>Položka zahrnuje:  
- dodávku předepsané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</si>
  <si>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46</t>
  </si>
  <si>
    <t>28999</t>
  </si>
  <si>
    <t>OPLÁŠTĚNÍ (ZPEVNĚNÍ) Z FÓLIE</t>
  </si>
  <si>
    <t>HDPE FÓLIE TL. 2 MM</t>
  </si>
  <si>
    <t>za rubem opěr a křídel 
u opěry O1: 1,5m*12,2m=18,300 [A]m2 
u opěry O2: 1,5m*12,2m=18,300 [B]m2 
Celkem: A+B=36,600 [C]m2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</si>
  <si>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</si>
  <si>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</t>
  </si>
  <si>
    <t>47</t>
  </si>
  <si>
    <t>31717</t>
  </si>
  <si>
    <t>KOVOVÉ KONSTRUKCE PRO KOTVENÍ ŘÍMSY</t>
  </si>
  <si>
    <t>KG</t>
  </si>
  <si>
    <t>KOTVENÍ ŘÍMSY DO VÝVRTU, VČETNĚ VRTŮ A ZÁLIVKY</t>
  </si>
  <si>
    <t>na vtoku: 6ks*5,24kg/ks=31,440 [A]kg 
na výtoku: 5ks*5,24kg/ks=26,200 [B]kg 
Celkem: A+B=57,640 [C]kg</t>
  </si>
  <si>
    <t>Položka zahrnuje dodávku (výrobu) kotevního prvku předepsaného tvaru a jeho osazení do předepsané polohy včetně nezbytných prací (vrty, zálivky apod.)</t>
  </si>
  <si>
    <t>48</t>
  </si>
  <si>
    <t>317325</t>
  </si>
  <si>
    <t>ŘÍMSY ZE ŽELEZOBETONU DO C30/37</t>
  </si>
  <si>
    <t>C30/37-XF4, XD3, XC4</t>
  </si>
  <si>
    <t>na vtoku: 0,26m2*5,3m=1,378 [A]m3 
na výtoku: 0,26m2*5,0m=1,300 [B]m3 
Celkem: A+B=2,678 [C]m3</t>
  </si>
  <si>
    <t>položka zahrnuje:  
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</si>
  <si>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49</t>
  </si>
  <si>
    <t>317365</t>
  </si>
  <si>
    <t>VÝZTUŽ ŘÍMS Z OCELI 10505, B500B</t>
  </si>
  <si>
    <t>3% z pol. č. 317325: 2,678m3*7,85t/m3*0,03=0,631 [A]t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</si>
  <si>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</si>
  <si>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50</t>
  </si>
  <si>
    <t>31811</t>
  </si>
  <si>
    <t>ZDI ODDĚLOVACÍ A OHRADNÍ Z DÍLCŮ BETON</t>
  </si>
  <si>
    <t>VČETNĚ OPLECHOVÁNÍ, POLOŽKA BUDE ČERPÁNA NA ZÁKLADĚ POŽADAVKU TDI</t>
  </si>
  <si>
    <t>zídka ze ztraceného bednění 
17,1m*0,35m*0,9m+17,1m*0,65m*0,5m=10,944 [A]m3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</si>
  <si>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</si>
  <si>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51</t>
  </si>
  <si>
    <t>327215</t>
  </si>
  <si>
    <t>PŘEZDĚNÍ ZDÍ Z KAMENNÉHO ZDIVA</t>
  </si>
  <si>
    <t>přezdění nábřežních zdí  
na vtoku: 5,3m2*1,1m*2=11,660 [A]m3 
na výtoku: 8,5m2*1,2m*2=20,400 [B]m3 
Celkem: A+B=32,060 [C]m3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</si>
  <si>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</si>
  <si>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52</t>
  </si>
  <si>
    <t>333212</t>
  </si>
  <si>
    <t>MOSTNÍ OPĚRY A KŘÍDLA Z LOMOVÉHO KAMENE  NA MC</t>
  </si>
  <si>
    <t>dozdění nábřežní zdi - doplnění chybějícího materiálu 
na vtoku: 4,0m2*1,8m+3,7m2*1,5m=12,750 [A]m3 
na výtoku: 3,8m2*2,5m+4,3m2*2,7m=21,110 [B]m3 
odpočet užitého kamene 
ze zdí na vtoku: -5,3m2*1,1m*2=-11,660 [C]m3 
ze zdí na výtoku: -8,5m2*1,2m*2=-20,400 [D]m3 
Celkem: A+B+C+D=1,800 [E]m3</t>
  </si>
  <si>
    <t>položka zahrnuje dodávku a osazení lomového kamene, jeho výběr a případnou úpravu, dodávku předepsané malty, spárování.</t>
  </si>
  <si>
    <t>53</t>
  </si>
  <si>
    <t>333325</t>
  </si>
  <si>
    <t>MOSTNÍ OPĚRY A KŘÍDLA ZE ŽELEZOVÉHO BETONU DO C30/37</t>
  </si>
  <si>
    <t>C30/37-XF2, XD1, XC4</t>
  </si>
  <si>
    <t>opěra O1 - dřík: 0,5m*3,49m*7,76m=13,541 [A]m3 
opěra O2 - dřík: 0,5m*3,625m*7,76m=14,065 [B]m3 
zavěšené křídlo opěry O1: 1,5m2*0,5m=0,750 [C]m3 
Celkem: A+B+C=28,356 [D]m3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</si>
  <si>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</si>
  <si>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54</t>
  </si>
  <si>
    <t>333365</t>
  </si>
  <si>
    <t>VÝZTUŽ MOSTNÍCH OPĚR A KŘÍDEL Z OCELI 10505, B500B</t>
  </si>
  <si>
    <t>2,5% z pol. č. 333325: 28,356m3*7,85t/m3*0,025=5,565 [A]t</t>
  </si>
  <si>
    <t>Vodorovné konstrukce</t>
  </si>
  <si>
    <t>55</t>
  </si>
  <si>
    <t>421325</t>
  </si>
  <si>
    <t>MOSTNÍ NOSNÉ DESKOVÉ KONSTRUKCE ZE ŽELEZOBETONU C30/37</t>
  </si>
  <si>
    <t>C30/37-XF2, XD1, XC4, VČETNĚ PODPĚRNÉ SKRUŽE, VČETNĚ ÚPRAVY POVRCHU BROKOVÁNÍM</t>
  </si>
  <si>
    <t>příčel: 3,5m2*4,25m+2*0,15m2*7,76m=17,203 [A]m3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</si>
  <si>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</si>
  <si>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56</t>
  </si>
  <si>
    <t>421365</t>
  </si>
  <si>
    <t>VÝZTUŽ MOSTNÍ DESKOVÉ KONSTRUKCE Z OCELI 10505, B500B</t>
  </si>
  <si>
    <t>2,5% z pol. č. 421325: 17,203m3*7,85t/m3*0,025=3,376 [A]t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</si>
  <si>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</si>
  <si>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57</t>
  </si>
  <si>
    <t>451312</t>
  </si>
  <si>
    <t>PODKLADNÍ A VÝPLŇOVÉ VRSTVY Z PROSTÉHO BETONU C12/15</t>
  </si>
  <si>
    <t>C12/15-X0</t>
  </si>
  <si>
    <t>pod základem opěry O1: 2,3m*7,76m*0,1m=1,785 [A]m3 
pod základem opěry O2: 2,3m*7,76m*0,1m=1,785 [B]m3 
Celkem: A+B=3,570 [C]m3</t>
  </si>
  <si>
    <t>58</t>
  </si>
  <si>
    <t>451314</t>
  </si>
  <si>
    <t>PODKLADNÍ A VÝPLŇOVÉ VRSTVY Z PROSTÉHO BETONU C25/30</t>
  </si>
  <si>
    <t>C25/30-XF3</t>
  </si>
  <si>
    <t>pod odlážděním koryta potoka: 34,0m2*0,15m=5,100 [A]m3 
pod zádlažbou za římsou na vtoku: 0,6m2*0,1m=0,060 [B]m3 
pod zádlažbou za římsou na výtoku: (0,65m2+0,5m2)*0,1m=0,115 [C]m3 
Celkem: A+B+C=5,275 [D]m3</t>
  </si>
  <si>
    <t>59</t>
  </si>
  <si>
    <t>45731</t>
  </si>
  <si>
    <t>VYROVNÁVACÍ A SPÁD PROSTÝ BETON</t>
  </si>
  <si>
    <t>dobetonávka před zídkou ze ztraceného bednění: 1,0m3=1,000 [A]m3</t>
  </si>
  <si>
    <t>60</t>
  </si>
  <si>
    <t>458312</t>
  </si>
  <si>
    <t>VÝPLŇ ZA OPĚRAMI A ZDMI Z PROST BETONU DO C12/15</t>
  </si>
  <si>
    <t>za opěrou O1: 2,4m2*7,76m=18,624 [A]m3 
za opěrou O2: 2,4m2*7,76m=18,624 [B]m3 
za nábřežními zdmi 
na vtoku: 2,5m2*1,8m+2,5m2*1,5m=8,250 [C]m3 
na výtoku: 2,5m2*2,5m+2,5m2*2,7m=13,000 [D]m3 
Celkem: A+B+C+D=58,498 [E]m3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</si>
  <si>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</si>
  <si>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61</t>
  </si>
  <si>
    <t>45860</t>
  </si>
  <si>
    <t>VÝPLŇ ZA OPĚRAMI A ZDMI Z MEZEROVITÉHO BETONU</t>
  </si>
  <si>
    <t>za opěrou O1: 3,6m2*7,76m=27,936 [A]m3 
za opěrou O2: 4,0m2*7,76m=31,040 [B]m3 
za nábřežními zdmi 
na vtoku: 3,5m2*1,8m+5,5m2*1,5m=14,550 [C]m3 
na výtoku: 6,3m2*2,5m+6,9m2*2,7m=34,380 [D]m3 
Celkem: A+B+C+D=107,906 [E]m3</t>
  </si>
  <si>
    <t>položka zahrnuje:  
- dodávku mezerovitého betonu předepsané kvality a zásyp se zhutněním včetně mimostaveništní a vnitrostaveništní dopravy</t>
  </si>
  <si>
    <t>62</t>
  </si>
  <si>
    <t>46251</t>
  </si>
  <si>
    <t>ZÁHOZ Z LOMOVÉHO KAMENE</t>
  </si>
  <si>
    <t>těžký kamenný zához prosypaný zeminou 
na vtoku: 1,0m2*3,5m=3,500 [A]m3 
na výtoku: 0,75m2*2,5m=1,875 [B]m3 
Celkem: A+B=5,375 [C]m3</t>
  </si>
  <si>
    <t>položka zahrnuje:  
- dodávku a zához lomového kamene předepsané frakce včetně mimostaveništní a vnitrostaveništní dopravy  
není-li v zadávací dokumentaci uvedeno jinak, jedná se o nakupovaný materiál</t>
  </si>
  <si>
    <t>63</t>
  </si>
  <si>
    <t>465512</t>
  </si>
  <si>
    <t>DLAŽBY Z LOMOVÉHO KAMENE NA MC</t>
  </si>
  <si>
    <t>TL. 200 MM</t>
  </si>
  <si>
    <t>odláždění koryta potoka: 34,0m2*0,2m=6,800 [A]m3 
zádlažba za římsou na vtoku: 0,6m2*0,2m=0,120 [B]m3 
zádlažba za římsou na výtoku: (0,65m2+0,5m2)*0,2m=0,230 [C]m3 
Celkem: A+B+C=7,150 [D]m3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</si>
  <si>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</si>
  <si>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64</t>
  </si>
  <si>
    <t>465923</t>
  </si>
  <si>
    <t>PŘEDLÁŽDĚNÍ DLAŽBY Z BETON DLAŽDIC</t>
  </si>
  <si>
    <t>před domem č. p. 37: 4,0m2=4,000 [A]m2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</si>
  <si>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nutné zemní práce (svahování, úpravu pláně a pod.)  
- nezahrnuje podklad pod dlažbu, vykazuje se samostatně položkami SD 45</t>
  </si>
  <si>
    <t>65</t>
  </si>
  <si>
    <t>467314</t>
  </si>
  <si>
    <t>STUPNĚ A PRAHY VODNÍCH KORYT Z PROSTÉHO BETONU C25/30</t>
  </si>
  <si>
    <t>ukončující prahy dlažby z lomového kamene 
na vtoku: 0,5m*1,0m*3,6m=1,800 [A]m3 
na výtoku: 0,5m*1,4m*2,5m=1,750 [B]m3 
Celkem: A+B=3,550 [C]m3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</si>
  <si>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</si>
  <si>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66</t>
  </si>
  <si>
    <t>56313</t>
  </si>
  <si>
    <t>VOZOVKOVÉ VRSTVY Z MECHANICKY ZPEVNĚNÉHO KAMENIVA TL. DO 150MM</t>
  </si>
  <si>
    <t>MZK TL. 150 MM</t>
  </si>
  <si>
    <t>odměřeno digitálně ze situace 
134,5m2=134,500 [A]m2 
odpočet vozovky na mostě: -6,5m*4,25m=-27,625 [B]m2 
Celkem: A+B=106,875 [C]m2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</si>
  <si>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</si>
  <si>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67</t>
  </si>
  <si>
    <t>56334</t>
  </si>
  <si>
    <t>VOZOVKOVÉ VRSTVY ZE ŠTĚRKODRTI TL. DO 200MM</t>
  </si>
  <si>
    <t>ŠD. A. FR. 0-32 MM, TL. 200 MM</t>
  </si>
  <si>
    <t>68</t>
  </si>
  <si>
    <t>56960</t>
  </si>
  <si>
    <t>ZPEVNĚNÍ KRAJNIC Z RECYKLOVANÉHO MATERIÁLU</t>
  </si>
  <si>
    <t>R-MATERIÁL ZE STAVBY</t>
  </si>
  <si>
    <t>krajnice před mostem:  
0,5m*4,2m*0,15m=0,315 [A]m3 
krajnice za mostem:  
0,5m*8,3m*0,15m=0,623 [B]m3 
0,5m*9,6m*0,15m=0,720 [C]m3 
Celkem: A+B+C=1,658 [D]m3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</si>
  <si>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</si>
  <si>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69</t>
  </si>
  <si>
    <t>PI-C 0,8 KG/M2</t>
  </si>
  <si>
    <t>z pol. č. 574E76: 106,875m2=106,875 [A]m2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</si>
  <si>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</si>
  <si>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70</t>
  </si>
  <si>
    <t>572213</t>
  </si>
  <si>
    <t>SPOJOVACÍ POSTŘIK Z EMULZE DO 0,5KG/M2</t>
  </si>
  <si>
    <t>PS-C 0,3 KG/M2</t>
  </si>
  <si>
    <t>z pol. č. 574A34: 134,5m2=134,500 [A]m2</t>
  </si>
  <si>
    <t>71</t>
  </si>
  <si>
    <t>574A34</t>
  </si>
  <si>
    <t>ASFALTOVÝ BETON PRO OBRUSNÉ VRSTVY ACO 11+, 11S TL. 40MM</t>
  </si>
  <si>
    <t>ACO 11+</t>
  </si>
  <si>
    <t>odměřeno digitálně ze situace 
134,5m2=134,500 [A]m2</t>
  </si>
  <si>
    <t>72</t>
  </si>
  <si>
    <t>ASFALTOVÝ BETON LOŽNÍ ACL 11, TL. 40 MM</t>
  </si>
  <si>
    <t>ochrana izolace na mostě: 6,5m*4,25m=27,625 [A]m2</t>
  </si>
  <si>
    <t>73</t>
  </si>
  <si>
    <t>574E76</t>
  </si>
  <si>
    <t>ASFALTOVÝ BETON PRO PODKLADNÍ VRSTVY ACP 16+, 16S TL. 80MM</t>
  </si>
  <si>
    <t>ACP 16+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</si>
  <si>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</si>
  <si>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Přidružená stavební výroba</t>
  </si>
  <si>
    <t>74</t>
  </si>
  <si>
    <t>711442</t>
  </si>
  <si>
    <t>IZOLACE MOSTOVEK CELOPLOŠNÁ ASFALTOVÝMI PÁSY S PEČETÍCÍ VRSTVOU</t>
  </si>
  <si>
    <t>NAIP TL. 5 MM</t>
  </si>
  <si>
    <t>izolace NK: 7,6m*9,9m=75,240 [A]m2 
zatažení izolace pod rubovou drenáž: 2*0,5*7,76m=7,760 [B]m2 
přetažení izolace na zavěšené křídlo: 1,5m2=1,500 [C]m2 
Celkem: A+B+C=84,500 [D]m2</t>
  </si>
  <si>
    <t>položka zahrnuje:  
- dodání  předepsaného izolačního materiálu  
- očištění a ošetření podkladu, zadávací dokumentace může zahrnout i případné vyspravení  
- zřízení izolace jako kompletního povlaku včetně položení pečetící vrstvy,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</t>
  </si>
  <si>
    <t>75</t>
  </si>
  <si>
    <t>711502</t>
  </si>
  <si>
    <t>OCHRANA IZOLACE NA POVRCHU ASFALTOVÝMI PÁSY</t>
  </si>
  <si>
    <t>ASFALTOVÝ PÁS S HLINÍKOVOU VLOŽKOU</t>
  </si>
  <si>
    <t>ochrana izolace pod římsou 
na vtoku: 0,7m*4,25m=2,975 [A]m2 
na výtoku: 0,7m*4,25m=2,975 [B]m2 
Celkem: A+B=5,950 [C]m2</t>
  </si>
  <si>
    <t>položka zahrnuje:  
- dodání  předepsaného ochranného materiálu  
- zřízení ochrany izolace</t>
  </si>
  <si>
    <t>76</t>
  </si>
  <si>
    <t>711509</t>
  </si>
  <si>
    <t>OCHRANA IZOLACE NA POVRCHU TEXTILIÍ</t>
  </si>
  <si>
    <t>GEOTEXTILIE MIN. 600 G/M2</t>
  </si>
  <si>
    <t>v rubu 
opěra O1: (0,55m+0,8m+4,715m)*7,05m=42,758 [A]m2 
opěra O2: (0,55m+0,8m+4,345m)*7,76m=44,193 [B]m2 
zavěšené křídlo opěry O1: 1,5m2+2,4m*0,5m=2,700 [C]m2 
v líci 
opěra O1: (0,55m+0,8m+0,6m)*7,76m=15,132 [D]m2 
opěra O2: (0,55m+0,8m+0,6m)*7,76m=15,132 [E]m2 
Celkem: A+B+C+D+E=119,915 [F]m2</t>
  </si>
  <si>
    <t>77</t>
  </si>
  <si>
    <t>76291</t>
  </si>
  <si>
    <t>DŘEVĚNÉ OPLOCENÍ Z ŘEZIVA</t>
  </si>
  <si>
    <t>VČETNĚ OCELOVÝCH SLOUPKŮ</t>
  </si>
  <si>
    <t>nové oplocení: 11,0m=11,000 [A]m</t>
  </si>
  <si>
    <t>- položky tesařských konstrukcí zahrnují kompletní konstrukci, včetně úprav řeziva (i impregnaci, povrchové úpravy a pod.), spojovací a ochranné prostředky, upevňovací prvky, lemování, lištování, spárování, není-li zahrnut v jiných položkách, i nátěr konstrukcí, včetně úpravy povrchu před nátěrem.</t>
  </si>
  <si>
    <t>78</t>
  </si>
  <si>
    <t>78382</t>
  </si>
  <si>
    <t>NÁTĚRY BETON KONSTR TYP S2 (OS-B)</t>
  </si>
  <si>
    <t>hydrofobní nátěr římsy 
na vtoku: (0,15m+0,8m+0,6m+0,25m)*5,3m-(0,15m+0,15m)*5,3m=7,950 [A]m2 
na výtoku: (0,15m+0,8m+0,6m+0,25m)*5,0m-(0,15m+0,15m)*5,0m=7,500 [B]m2 
nátěr NK: (0,475m+0,280m)*2*2,82m=4,258 [C]m2 
Celkem: A+B+C=19,708 [D]m2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</si>
  <si>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</si>
  <si>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79</t>
  </si>
  <si>
    <t>78383</t>
  </si>
  <si>
    <t>NÁTĚRY BETON KONSTR TYP S4 (OS-C)</t>
  </si>
  <si>
    <t>obrubníková hrana římsy 
na vtoku: (0,15m+0,15m)*5,3m=1,590 [A]m2 
na výtoku: (0,15m+0,15m)*5,0m=1,500 [B]m2 
Celkem: A+B=3,090 [C]m2</t>
  </si>
  <si>
    <t>Potrubí</t>
  </si>
  <si>
    <t>80</t>
  </si>
  <si>
    <t>87434</t>
  </si>
  <si>
    <t>POTRUBÍ Z TRUB PLASTOVÝCH ODPADNÍCH DN DO 200MM</t>
  </si>
  <si>
    <t>PLNÁ TRUBKA HDPE DN 180 MM, VČETNĚ VYPLNĚNÍ PROSTORU MEZI VRTEM A POTRUBÍM CEMENTOVOU MALTOU MC10</t>
  </si>
  <si>
    <t>vyústění drenáže skrz opěru 
opěra O1: 0,65m=0,650 [A]m 
opěra O2: 0,65m=0,650 [B]m 
Celkem: A+B=1,300 [C]m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</si>
  <si>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</si>
  <si>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81</t>
  </si>
  <si>
    <t>PLNÁ TRUBKA HDPE DN 200 MM</t>
  </si>
  <si>
    <t>ležaté potrubí svodu a potrubí z uliční vpusti u opěry O1: 5,0m=5,000 [A]m 
potrubí z uličních vpustí u opěry O2: 4,5m+4,0m=8,500 [B]m 
Celkem: A+B=13,500 [C]m</t>
  </si>
  <si>
    <t>82</t>
  </si>
  <si>
    <t>87444</t>
  </si>
  <si>
    <t>POTRUBÍ Z TRUB PLASTOVÝCH ODPADNÍCH DN DO 250MM</t>
  </si>
  <si>
    <t>vyústění uličních vpustí 
opěra O1: 1ks*0,65m=0,650 [A]m 
opěra O2: 2ks*0,65m=1,300 [B]m 
Celkem: A+B=1,950 [C]m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</si>
  <si>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</si>
  <si>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83</t>
  </si>
  <si>
    <t>87446</t>
  </si>
  <si>
    <t>POTRUBÍ Z TRUB PLASTOVÝCH ODPADNÍCH DN DO 400MM</t>
  </si>
  <si>
    <t>PVC DN 340 MM</t>
  </si>
  <si>
    <t>obnova stávajícího potrubí - obnoveno v nutném rozsahu 
opěra O2: 2,5m=2,500 [A]m</t>
  </si>
  <si>
    <t>84</t>
  </si>
  <si>
    <t>87533</t>
  </si>
  <si>
    <t>POTRUBÍ DREN Z TRUB PLAST DN DO 150MM</t>
  </si>
  <si>
    <t>POLODĚROVANÁ TRUBKA HDPE DN 150 MM</t>
  </si>
  <si>
    <t>podélná drenáž 
za opěrou O1: 12,2m=12,200 [A]m 
za opěrou O2: 12,2m=12,200 [B]m 
Celkem: A+B=24,400 [C]m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</si>
  <si>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</si>
  <si>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85</t>
  </si>
  <si>
    <t>87626</t>
  </si>
  <si>
    <t>CHRÁNIČKY Z TRUB PLAST DN DO 80MM</t>
  </si>
  <si>
    <t>DN 75/61 MM</t>
  </si>
  <si>
    <t>rezervní chráničky 
římsa vlevo: 1ks*5,3m=5,300 [A]m 
římsa vpravo: 1ks*5,0m=5,000 [B]m 
Celkem: A+B=10,300 [C]m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</si>
  <si>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</si>
  <si>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86</t>
  </si>
  <si>
    <t>87634</t>
  </si>
  <si>
    <t>CHRÁNIČKY Z TRUB PLASTOVÝCH DN DO 200MM</t>
  </si>
  <si>
    <t>prostup pro drenáž 
opěra O1: 0,5m=0,500 [A]m 
opěra O2: 0,5m=0,500 [B]m 
Celkem: A+B=1,000 [C]m</t>
  </si>
  <si>
    <t>87</t>
  </si>
  <si>
    <t>87644</t>
  </si>
  <si>
    <t>CHRÁNIČKY Z TRUB PLASTOVÝCH DN DO 250MM</t>
  </si>
  <si>
    <t>prostup pro potrubí z uliční vpusti 
opěra O1: 1ks*0,5m=0,500 [A]m 
prostup pro stávající vyústění potrubí 
opěra O2: 2ks*0,5m=1,000 [B]m 
Celkem: A+B=1,500 [C]m</t>
  </si>
  <si>
    <t>88</t>
  </si>
  <si>
    <t>87646</t>
  </si>
  <si>
    <t>CHRÁNIČKY Z TRUB PLASTOVÝCH DN DO 400MM</t>
  </si>
  <si>
    <t>prostup pro vyústění potrubí 
opěra O2: 0,5m=0,500 [A]m</t>
  </si>
  <si>
    <t>89</t>
  </si>
  <si>
    <t>89712</t>
  </si>
  <si>
    <t>VPUSŤ KANALIZAČNÍ ULIČNÍ KOMPLETNÍ Z BETONOVÝCH DÍLCŮ</t>
  </si>
  <si>
    <t>POKLOP 500 X 500 MM</t>
  </si>
  <si>
    <t>3ks=3,000 [A]ks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</si>
  <si>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</si>
  <si>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90</t>
  </si>
  <si>
    <t>9112B1</t>
  </si>
  <si>
    <t>ZÁBRADLÍ MOSTNÍ SE SVISLOU VÝPLNÍ - DODÁVKA A MONTÁŽ</t>
  </si>
  <si>
    <t>VÝŠKY 1,1 M</t>
  </si>
  <si>
    <t>na římse na vtoku: 5,3m=5,300 [A]m 
na římse na výtoku: 5,0m=5,000 [B]m 
Celkem: A+B=10,300 [C]m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</si>
  <si>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</si>
  <si>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91</t>
  </si>
  <si>
    <t>9113A3</t>
  </si>
  <si>
    <t>SVODIDLO OCEL SILNIČ JEDNOSTR, ÚROVEŇ ZADRŽ N1, N2 - DEMONTÁŽ S PŘESUNEM</t>
  </si>
  <si>
    <t>VČETNĚ ODVOZU DO SBĚRNÝCH SUROVIN</t>
  </si>
  <si>
    <t>odstranění stávajícího trubkového zábradlí na mostě 
na vtoku: 4,5m=4,500 [A]m 
na výtoku: 4,2m=4,200 [B]m 
Celkem: A+B=8,700 [C]m</t>
  </si>
  <si>
    <t>položka zahrnuje:  
- demontáž a odstranění zařízení  
- jeho odvoz na předepsané místo</t>
  </si>
  <si>
    <t>92</t>
  </si>
  <si>
    <t>912282</t>
  </si>
  <si>
    <t>SMĚROVÉ SLOUPKY Z PLAST HMOT - DEMONTÁŽ A ZPĚTNÁ MONTÁŽ</t>
  </si>
  <si>
    <t>2ks=2,000 [A]ks</t>
  </si>
  <si>
    <t>položka zahrnuje:  
- demontáž a osazení sloupku včetně nutných zemních prací  
- očištění  
- nové odrazky plastové nebo z retroreflexní fólie</t>
  </si>
  <si>
    <t>93</t>
  </si>
  <si>
    <t>91356</t>
  </si>
  <si>
    <t>R</t>
  </si>
  <si>
    <t>LETOPOČET VÝSTAVBY</t>
  </si>
  <si>
    <t>GUMOVÁ MATRICE PRO VYZNAČENÍ LETOPOČTU</t>
  </si>
  <si>
    <t>-  všechny potřebné pomůcky, stroje, nářadí a pomocný materiál</t>
  </si>
  <si>
    <t>94</t>
  </si>
  <si>
    <t>914123</t>
  </si>
  <si>
    <t>DOPRAVNÍ ZNAČKY ZÁKLADNÍ VELIKOSTI OCELOVÉ FÓLIE TŘ 1 - DEMONTÁŽ</t>
  </si>
  <si>
    <t>evidenční číslo mostu: 2ks=2,000 [A]ks</t>
  </si>
  <si>
    <t>Položka zahrnuje odstranění, demontáž a odklizení materiálu s odvozem na předepsané místo</t>
  </si>
  <si>
    <t>95</t>
  </si>
  <si>
    <t>914A21</t>
  </si>
  <si>
    <t>EV ČÍSLO MOSTU OCEL S FÓLIÍ TŘ.1 DODÁVKA A MONTÁŽ</t>
  </si>
  <si>
    <t>2ks=2,000 [A]</t>
  </si>
  <si>
    <t>položka zahrnuje: 
- dodávku a montáž značek v požadovaném provedení</t>
  </si>
  <si>
    <t>96</t>
  </si>
  <si>
    <t>917212</t>
  </si>
  <si>
    <t>ZÁHONOVÉ OBRUBY Z BETONOVÝCH OBRUBNÍKŮ ŠÍŘ 80MM</t>
  </si>
  <si>
    <t>OBRUBNÍK 100/250/1000 MM DO PROSTŘEDÍ XF4, VČ. SPÁROVÁNÍ CEM. MALTOU MC25 XF4</t>
  </si>
  <si>
    <t>podél zádlažby za římsou na vtoku: 0,65m+0,9m=1,550 [A]m 
podél zádlažby za římsou na výtoku: 1,65m+1,65m=3,300 [B]m 
Celkem: A+B=4,850 [C]m</t>
  </si>
  <si>
    <t>Položka zahrnuje:  
dodání a pokládku betonových obrubníků o rozměrech předepsaných zadávací dokumentací  
betonové lože i boční betonovou opěrku.</t>
  </si>
  <si>
    <t>97</t>
  </si>
  <si>
    <t>917223</t>
  </si>
  <si>
    <t>SILNIČNÍ A CHODNÍKOVÉ OBRUBY Z BETONOVÝCH OBRUBNÍKŮ ŠÍŘ 100MM</t>
  </si>
  <si>
    <t>3ks*1,0m=3,000 [A]m</t>
  </si>
  <si>
    <t>98</t>
  </si>
  <si>
    <t>919112</t>
  </si>
  <si>
    <t>ŘEZÁNÍ ASFALTOVÉHO KRYTU VOZOVEK TL DO 100MM</t>
  </si>
  <si>
    <t>oddělující řez 
ve stávající vozovce: 6,0m+7,5m=13,500 [A]m</t>
  </si>
  <si>
    <t>položka zahrnuje řezání vozovkové vrstvy v předepsané tloušťce, včetně spotřeby vody</t>
  </si>
  <si>
    <t>99</t>
  </si>
  <si>
    <t>931182</t>
  </si>
  <si>
    <t>VÝPLŇ DILATAČNÍCH SPAR Z POLYSTYRENU TL 20MM</t>
  </si>
  <si>
    <t>mezi opěrou a nábřežními zdmi na vtoku 
u opěry O1: 2,0m2=2,000 [A]m2 
u opěry O2: 2,0m2=2,000 [B]m2 
mezi opěrou a nábřežními zdmi na výtoku 
u opěry O1: 3,0m2=3,000 [C]m2 
u opěry O2: 3,0m2=3,000 [D]m2 
Celkem: A+B+C+D=10,000 [E]m2</t>
  </si>
  <si>
    <t>položka zahrnuje dodávku a osazení předepsaného materiálu, očištění ploch spáry před úpravou, očištění okolí spáry po úpravě</t>
  </si>
  <si>
    <t>100</t>
  </si>
  <si>
    <t>931327</t>
  </si>
  <si>
    <t>TĚSNĚNÍ DILATAČ SPAR ASF ZÁLIVKOU MODIFIK PRŮŘ DO 1000MM2</t>
  </si>
  <si>
    <t>ROZMĚR 20 X 40 MM</t>
  </si>
  <si>
    <t>výplň řezané spáry ve vozovce v místě napojení na stávající vozovku: 6,0m+7,5m=13,500 [A]m 
výplň řezané spáry ve vozovce na mostě: 2*6,65m=13,300 [B]m 
podél římsy na vtoku: 5,3m=5,300 [C]m 
podél římsy na výtoku: 5,0m=5,000 [D]m 
podél obrubníků: 1,0m+1,0m+1,0m=3,000 [E]m 
Celkem: A+B+C+D+E=40,100 [F]m</t>
  </si>
  <si>
    <t>položka zahrnuje dodávku a osazení předepsaného materiálu, očištění ploch spáry před úpravou, očištění okolí spáry po úpravě 
nezahrnuje těsnící profil</t>
  </si>
  <si>
    <t>101</t>
  </si>
  <si>
    <t>931334</t>
  </si>
  <si>
    <t>TĚSNĚNÍ DILATAČNÍCH SPAR POLYURETANOVÝM TMELEM PRŮŘEZU DO 400MM2</t>
  </si>
  <si>
    <t>těsnění dil. spáry opěr a nábřežních zdí na vtoku 
u opěry O1: 11,0=11,000 [A]m 
u opěry O2: 11,0m=11,000 [B]m 
těsnění dil. spáry opěr a nábřežních zdí na výtoku 
u opěry O1: 8,5m=8,500 [C]m 
u opěry O2: 8,5m=8,500 [D]m 
Celkem: A+B+C+D=39,000 [E]m</t>
  </si>
  <si>
    <t>položka zahrnuje dodávku a osazení předepsaného materiálu, očištění ploch spáry před úpravou, očištění okolí spáry po úpravě  
nezahrnuje těsnící profil</t>
  </si>
  <si>
    <t>102</t>
  </si>
  <si>
    <t>93135</t>
  </si>
  <si>
    <t>TĚSNĚNÍ DILATAČ SPAR PRYŽ PÁSKOU NEBO KRUH PROFILEM</t>
  </si>
  <si>
    <t>předtěsnění 
podél římsy na vtoku: 5,3m=5,300 [A]m 
podél římsy na výtoku: 5,0m=5,000 [B]m 
Celkem: A+B=10,300 [C]m</t>
  </si>
  <si>
    <t>103</t>
  </si>
  <si>
    <t>935842</t>
  </si>
  <si>
    <t>ŽLABY A RIGOLY DLÁŽDĚNÉ Z BETONOVÝCH DLAŽDIC DO BETONU TL 100MM</t>
  </si>
  <si>
    <t>bet. žlabovky šířky 600 mm: 0,6m*9,1m=5,460 [A]m2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</si>
  <si>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úravu napojení a ukončení  
- vnitrostaveništní i mimostaveništní dopravu  
- měří se vydlážděná plocha.</t>
  </si>
  <si>
    <t>104</t>
  </si>
  <si>
    <t>93854</t>
  </si>
  <si>
    <t>OČIŠTĚNÍ BETON KONSTR MECHANICKY</t>
  </si>
  <si>
    <t>VČETNĚ LIKVIDACE ODPADU</t>
  </si>
  <si>
    <t>odtstranění torkretové omítky na nábřežních zdech 
na vtoku: 10,0m2+8,0m2=18,000 [A]m2 
na výtoku: 9,0m2+8,0m2=17,000 [B]m2 
Celkem: A+B=35,000 [C]m2</t>
  </si>
  <si>
    <t>položka zahrnuje očištění předepsaným způsobem včetně odklizení vzniklého odpadu</t>
  </si>
  <si>
    <t>105</t>
  </si>
  <si>
    <t>96611</t>
  </si>
  <si>
    <t>BOURÁNÍ KONSTRUKCÍ Z BETONOVÝCH DÍLCŮ</t>
  </si>
  <si>
    <t>bourání stáv. zídky ze ztraceného bednění 
5,7m*0,35m*0,9m+5,7m*0,65m*0,5m=3,648 [A]m3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</si>
  <si>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</si>
  <si>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106</t>
  </si>
  <si>
    <t>96613</t>
  </si>
  <si>
    <t>BOURÁNÍ KONSTRUKCÍ Z KAMENE NA MC</t>
  </si>
  <si>
    <t>spodní stavba 
základ opěry O1: 1,8m*(4,3m+3,32m)*1,0m=13,716 [A]m3 
základ opěry O2: 1,3m*(4,3m+3,32m)*1,0m=9,906 [B]m3 
opěry: 2,6m2*4,3m*2+3,0m2*3,32m*2=42,280 [C]m3 
klenba: 2,8m2*4,25=11,900 [D]m3 
poprsní zeď vlevo: 0,6m2*5,43m=3,258 [E]m3 
Celkem: A+B+C+D+E=81,060 [F]m3</t>
  </si>
  <si>
    <t>107</t>
  </si>
  <si>
    <t>96616</t>
  </si>
  <si>
    <t>BOURÁNÍ KONSTRUKCÍ ZE ŽELEZOBETONU</t>
  </si>
  <si>
    <t>římsa vlevo: 0,585m*0,13m*5,43m=0,413 [A]m3 
římsa vpravo: 0,605m*0,15m*4,97m=0,451 [B]m3 
žb. nosná konstrukce: 3,3m*4,0m*0,25m=3,300 [C]m3 
Celkem: A+B+C=4,164 [D]m3</t>
  </si>
  <si>
    <t>108</t>
  </si>
  <si>
    <t>966841</t>
  </si>
  <si>
    <t>ODSTRANĚNÍ OPLOCENÍ DŘEVĚNÉHO</t>
  </si>
  <si>
    <t>BUDE PŘEDÁNO MAJITELI POZEMKU</t>
  </si>
  <si>
    <t>11,0m=11,000 [A]m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</si>
  <si>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 ,  
- položka zahrnuje i odstranění sloupků z jiného materiálu, odstranění vrat a vrátek.</t>
  </si>
  <si>
    <t>109</t>
  </si>
  <si>
    <t>96687</t>
  </si>
  <si>
    <t>VYBOURÁNÍ ULIČNÍCH VPUSTÍ KOMPLETNÍCH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</si>
  <si>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</si>
  <si>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110</t>
  </si>
  <si>
    <t>96711</t>
  </si>
  <si>
    <t>VYBOURÁNÍ ČÁSTÍ KONSTRUKCÍ Z BETON DÍLCŮ</t>
  </si>
  <si>
    <t>odstranění stáv. žlabu z bet. tvárnic 
9,8m*0,65m*0,25m=1,593 [A]m3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</si>
</sst>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SUM(C10:C11)</f>
      </c>
      <c s="1"/>
      <c s="1"/>
    </row>
    <row r="7" spans="1:5" ht="12.75" customHeight="1">
      <c r="A7" s="1"/>
      <c s="4" t="s">
        <v>5</v>
      </c>
      <c s="7">
        <f>SUM(E10:E11)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25</v>
      </c>
      <c s="20" t="s">
        <v>26</v>
      </c>
      <c s="21">
        <f>'SO 151'!I3</f>
      </c>
      <c s="21">
        <f>'SO 151'!O2</f>
      </c>
      <c s="21">
        <f>C10+D10</f>
      </c>
    </row>
    <row r="11" spans="1:5" ht="12.75" customHeight="1">
      <c r="A11" s="20" t="s">
        <v>80</v>
      </c>
      <c s="20" t="s">
        <v>81</v>
      </c>
      <c s="21">
        <f>'SO 201'!I3</f>
      </c>
      <c s="21">
        <f>'SO 201'!O2</f>
      </c>
      <c s="21">
        <f>C11+D11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0+O8+O17+O22+O31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25</v>
      </c>
      <c s="41">
        <f>0+I8+I17+I22+I31</f>
      </c>
      <c r="O3" t="s">
        <v>19</v>
      </c>
      <c t="s">
        <v>24</v>
      </c>
    </row>
    <row r="4" spans="1:16" ht="15" customHeight="1">
      <c r="A4" t="s">
        <v>17</v>
      </c>
      <c s="16" t="s">
        <v>18</v>
      </c>
      <c s="17" t="s">
        <v>25</v>
      </c>
      <c s="6"/>
      <c s="18" t="s">
        <v>26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23</v>
      </c>
      <c s="15" t="s">
        <v>29</v>
      </c>
      <c s="15" t="s">
        <v>24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23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24</v>
      </c>
    </row>
    <row r="10" spans="1:5" ht="216.75">
      <c r="A10" s="34" t="s">
        <v>50</v>
      </c>
      <c r="E10" s="35" t="s">
        <v>51</v>
      </c>
    </row>
    <row r="11" spans="1:5" ht="12.75">
      <c r="A11" s="36" t="s">
        <v>52</v>
      </c>
      <c r="E11" s="37" t="s">
        <v>47</v>
      </c>
    </row>
    <row r="12" spans="1:5" ht="12.75">
      <c r="A12" t="s">
        <v>53</v>
      </c>
      <c r="E12" s="35" t="s">
        <v>54</v>
      </c>
    </row>
    <row r="13" spans="1:16" ht="12.75">
      <c r="A13" s="25" t="s">
        <v>45</v>
      </c>
      <c s="29" t="s">
        <v>24</v>
      </c>
      <c s="29" t="s">
        <v>55</v>
      </c>
      <c s="25" t="s">
        <v>47</v>
      </c>
      <c s="30" t="s">
        <v>56</v>
      </c>
      <c s="31" t="s">
        <v>57</v>
      </c>
      <c s="32">
        <v>1</v>
      </c>
      <c s="33">
        <v>0</v>
      </c>
      <c s="33">
        <f>ROUND(ROUND(H13,2)*ROUND(G13,3),2)</f>
      </c>
      <c r="O13">
        <f>(I13*0)/100</f>
      </c>
      <c t="s">
        <v>23</v>
      </c>
    </row>
    <row r="14" spans="1:5" ht="12.75">
      <c r="A14" s="34" t="s">
        <v>50</v>
      </c>
      <c r="E14" s="35" t="s">
        <v>58</v>
      </c>
    </row>
    <row r="15" spans="1:5" ht="12.75">
      <c r="A15" s="36" t="s">
        <v>52</v>
      </c>
      <c r="E15" s="37" t="s">
        <v>47</v>
      </c>
    </row>
    <row r="16" spans="1:5" ht="12.75">
      <c r="A16" t="s">
        <v>53</v>
      </c>
      <c r="E16" s="35" t="s">
        <v>59</v>
      </c>
    </row>
    <row r="17" spans="1:18" ht="12.75" customHeight="1">
      <c r="A17" s="6" t="s">
        <v>43</v>
      </c>
      <c s="6"/>
      <c s="39" t="s">
        <v>29</v>
      </c>
      <c s="6"/>
      <c s="27" t="s">
        <v>60</v>
      </c>
      <c s="6"/>
      <c s="6"/>
      <c s="6"/>
      <c s="40">
        <f>0+Q17</f>
      </c>
      <c r="O17">
        <f>0+R17</f>
      </c>
      <c r="Q17">
        <f>0+I18</f>
      </c>
      <c>
        <f>0+O18</f>
      </c>
    </row>
    <row r="18" spans="1:16" ht="12.75">
      <c r="A18" s="25" t="s">
        <v>45</v>
      </c>
      <c s="29" t="s">
        <v>22</v>
      </c>
      <c s="29" t="s">
        <v>61</v>
      </c>
      <c s="25" t="s">
        <v>47</v>
      </c>
      <c s="30" t="s">
        <v>62</v>
      </c>
      <c s="31" t="s">
        <v>63</v>
      </c>
      <c s="32">
        <v>120</v>
      </c>
      <c s="33">
        <v>0</v>
      </c>
      <c s="33">
        <f>ROUND(ROUND(H18,2)*ROUND(G18,3),2)</f>
      </c>
      <c r="O18">
        <f>(I18*0)/100</f>
      </c>
      <c t="s">
        <v>23</v>
      </c>
    </row>
    <row r="19" spans="1:5" ht="12.75">
      <c r="A19" s="34" t="s">
        <v>50</v>
      </c>
      <c r="E19" s="35" t="s">
        <v>64</v>
      </c>
    </row>
    <row r="20" spans="1:5" ht="12.75">
      <c r="A20" s="36" t="s">
        <v>52</v>
      </c>
      <c r="E20" s="37" t="s">
        <v>47</v>
      </c>
    </row>
    <row r="21" spans="1:5" ht="38.25">
      <c r="A21" t="s">
        <v>53</v>
      </c>
      <c r="E21" s="35" t="s">
        <v>65</v>
      </c>
    </row>
    <row r="22" spans="1:18" ht="12.75" customHeight="1">
      <c r="A22" s="6" t="s">
        <v>43</v>
      </c>
      <c s="6"/>
      <c s="39" t="s">
        <v>35</v>
      </c>
      <c s="6"/>
      <c s="27" t="s">
        <v>66</v>
      </c>
      <c s="6"/>
      <c s="6"/>
      <c s="6"/>
      <c s="40">
        <f>0+Q22</f>
      </c>
      <c r="O22">
        <f>0+R22</f>
      </c>
      <c r="Q22">
        <f>0+I23+I27</f>
      </c>
      <c>
        <f>0+O23+O27</f>
      </c>
    </row>
    <row r="23" spans="1:16" ht="12.75">
      <c r="A23" s="25" t="s">
        <v>45</v>
      </c>
      <c s="29" t="s">
        <v>33</v>
      </c>
      <c s="29" t="s">
        <v>67</v>
      </c>
      <c s="25" t="s">
        <v>47</v>
      </c>
      <c s="30" t="s">
        <v>68</v>
      </c>
      <c s="31" t="s">
        <v>63</v>
      </c>
      <c s="32">
        <v>100</v>
      </c>
      <c s="33">
        <v>0</v>
      </c>
      <c s="33">
        <f>ROUND(ROUND(H23,2)*ROUND(G23,3),2)</f>
      </c>
      <c r="O23">
        <f>(I23*0)/100</f>
      </c>
      <c t="s">
        <v>23</v>
      </c>
    </row>
    <row r="24" spans="1:5" ht="12.75">
      <c r="A24" s="34" t="s">
        <v>50</v>
      </c>
      <c r="E24" s="35" t="s">
        <v>69</v>
      </c>
    </row>
    <row r="25" spans="1:5" ht="12.75">
      <c r="A25" s="36" t="s">
        <v>52</v>
      </c>
      <c r="E25" s="37" t="s">
        <v>47</v>
      </c>
    </row>
    <row r="26" spans="1:5" ht="51">
      <c r="A26" t="s">
        <v>53</v>
      </c>
      <c r="E26" s="35" t="s">
        <v>70</v>
      </c>
    </row>
    <row r="27" spans="1:16" ht="12.75">
      <c r="A27" s="25" t="s">
        <v>45</v>
      </c>
      <c s="29" t="s">
        <v>35</v>
      </c>
      <c s="29" t="s">
        <v>71</v>
      </c>
      <c s="25" t="s">
        <v>47</v>
      </c>
      <c s="30" t="s">
        <v>72</v>
      </c>
      <c s="31" t="s">
        <v>63</v>
      </c>
      <c s="32">
        <v>100</v>
      </c>
      <c s="33">
        <v>0</v>
      </c>
      <c s="33">
        <f>ROUND(ROUND(H27,2)*ROUND(G27,3),2)</f>
      </c>
      <c r="O27">
        <f>(I27*0)/100</f>
      </c>
      <c t="s">
        <v>23</v>
      </c>
    </row>
    <row r="28" spans="1:5" ht="12.75">
      <c r="A28" s="34" t="s">
        <v>50</v>
      </c>
      <c r="E28" s="35" t="s">
        <v>69</v>
      </c>
    </row>
    <row r="29" spans="1:5" ht="12.75">
      <c r="A29" s="36" t="s">
        <v>52</v>
      </c>
      <c r="E29" s="37" t="s">
        <v>47</v>
      </c>
    </row>
    <row r="30" spans="1:5" ht="140.25">
      <c r="A30" t="s">
        <v>53</v>
      </c>
      <c r="E30" s="35" t="s">
        <v>73</v>
      </c>
    </row>
    <row r="31" spans="1:18" ht="12.75" customHeight="1">
      <c r="A31" s="6" t="s">
        <v>43</v>
      </c>
      <c s="6"/>
      <c s="39" t="s">
        <v>40</v>
      </c>
      <c s="6"/>
      <c s="27" t="s">
        <v>74</v>
      </c>
      <c s="6"/>
      <c s="6"/>
      <c s="6"/>
      <c s="40">
        <f>0+Q31</f>
      </c>
      <c r="O31">
        <f>0+R31</f>
      </c>
      <c r="Q31">
        <f>0+I32</f>
      </c>
      <c>
        <f>0+O32</f>
      </c>
    </row>
    <row r="32" spans="1:16" ht="12.75">
      <c r="A32" s="25" t="s">
        <v>45</v>
      </c>
      <c s="29" t="s">
        <v>37</v>
      </c>
      <c s="29" t="s">
        <v>75</v>
      </c>
      <c s="25" t="s">
        <v>47</v>
      </c>
      <c s="30" t="s">
        <v>76</v>
      </c>
      <c s="31" t="s">
        <v>77</v>
      </c>
      <c s="32">
        <v>122</v>
      </c>
      <c s="33">
        <v>0</v>
      </c>
      <c s="33">
        <f>ROUND(ROUND(H32,2)*ROUND(G32,3),2)</f>
      </c>
      <c r="O32">
        <f>(I32*0)/100</f>
      </c>
      <c t="s">
        <v>23</v>
      </c>
    </row>
    <row r="33" spans="1:5" ht="38.25">
      <c r="A33" s="34" t="s">
        <v>50</v>
      </c>
      <c r="E33" s="35" t="s">
        <v>78</v>
      </c>
    </row>
    <row r="34" spans="1:5" ht="12.75">
      <c r="A34" s="36" t="s">
        <v>52</v>
      </c>
      <c r="E34" s="37" t="s">
        <v>47</v>
      </c>
    </row>
    <row r="35" spans="1:5" ht="25.5">
      <c r="A35" t="s">
        <v>53</v>
      </c>
      <c r="E35" s="35" t="s">
        <v>79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0+O8+O61+O134+O195+O228+O273+O306+O331+O372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80</v>
      </c>
      <c s="41">
        <f>0+I8+I61+I134+I195+I228+I273+I306+I331+I372</f>
      </c>
      <c r="O3" t="s">
        <v>19</v>
      </c>
      <c t="s">
        <v>24</v>
      </c>
    </row>
    <row r="4" spans="1:16" ht="15" customHeight="1">
      <c r="A4" t="s">
        <v>17</v>
      </c>
      <c s="16" t="s">
        <v>18</v>
      </c>
      <c s="17" t="s">
        <v>80</v>
      </c>
      <c s="6"/>
      <c s="18" t="s">
        <v>81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23</v>
      </c>
      <c s="15" t="s">
        <v>29</v>
      </c>
      <c s="15" t="s">
        <v>24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23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0+I9+I13+I17+I21+I25+I29+I33+I37+I41+I45+I49+I53+I57</f>
      </c>
      <c>
        <f>0+O9+O13+O17+O21+O25+O29+O33+O37+O41+O45+O49+O53+O57</f>
      </c>
    </row>
    <row r="9" spans="1:16" ht="12.75">
      <c r="A9" s="25" t="s">
        <v>45</v>
      </c>
      <c s="29" t="s">
        <v>29</v>
      </c>
      <c s="29" t="s">
        <v>82</v>
      </c>
      <c s="25" t="s">
        <v>83</v>
      </c>
      <c s="30" t="s">
        <v>84</v>
      </c>
      <c s="31" t="s">
        <v>85</v>
      </c>
      <c s="32">
        <v>278.062</v>
      </c>
      <c s="33">
        <v>0</v>
      </c>
      <c s="33">
        <f>ROUND(ROUND(H9,2)*ROUND(G9,3),2)</f>
      </c>
      <c r="O9">
        <f>(I9*21)/100</f>
      </c>
      <c t="s">
        <v>24</v>
      </c>
    </row>
    <row r="10" spans="1:5" ht="12.75">
      <c r="A10" s="34" t="s">
        <v>50</v>
      </c>
      <c r="E10" s="35" t="s">
        <v>86</v>
      </c>
    </row>
    <row r="11" spans="1:5" ht="12.75">
      <c r="A11" s="36" t="s">
        <v>52</v>
      </c>
      <c r="E11" s="37" t="s">
        <v>87</v>
      </c>
    </row>
    <row r="12" spans="1:5" ht="25.5">
      <c r="A12" t="s">
        <v>53</v>
      </c>
      <c r="E12" s="35" t="s">
        <v>88</v>
      </c>
    </row>
    <row r="13" spans="1:16" ht="12.75">
      <c r="A13" s="25" t="s">
        <v>45</v>
      </c>
      <c s="29" t="s">
        <v>24</v>
      </c>
      <c s="29" t="s">
        <v>82</v>
      </c>
      <c s="25" t="s">
        <v>89</v>
      </c>
      <c s="30" t="s">
        <v>84</v>
      </c>
      <c s="31" t="s">
        <v>85</v>
      </c>
      <c s="32">
        <v>307.606</v>
      </c>
      <c s="33">
        <v>0</v>
      </c>
      <c s="33">
        <f>ROUND(ROUND(H13,2)*ROUND(G13,3),2)</f>
      </c>
      <c r="O13">
        <f>(I13*21)/100</f>
      </c>
      <c t="s">
        <v>24</v>
      </c>
    </row>
    <row r="14" spans="1:5" ht="12.75">
      <c r="A14" s="34" t="s">
        <v>50</v>
      </c>
      <c r="E14" s="35" t="s">
        <v>47</v>
      </c>
    </row>
    <row r="15" spans="1:5" ht="102">
      <c r="A15" s="36" t="s">
        <v>52</v>
      </c>
      <c r="E15" s="37" t="s">
        <v>90</v>
      </c>
    </row>
    <row r="16" spans="1:5" ht="25.5">
      <c r="A16" t="s">
        <v>53</v>
      </c>
      <c r="E16" s="35" t="s">
        <v>88</v>
      </c>
    </row>
    <row r="17" spans="1:16" ht="12.75">
      <c r="A17" s="25" t="s">
        <v>45</v>
      </c>
      <c s="29" t="s">
        <v>22</v>
      </c>
      <c s="29" t="s">
        <v>91</v>
      </c>
      <c s="25" t="s">
        <v>47</v>
      </c>
      <c s="30" t="s">
        <v>92</v>
      </c>
      <c s="31" t="s">
        <v>93</v>
      </c>
      <c s="32">
        <v>4.186</v>
      </c>
      <c s="33">
        <v>0</v>
      </c>
      <c s="33">
        <f>ROUND(ROUND(H17,2)*ROUND(G17,3),2)</f>
      </c>
      <c r="O17">
        <f>(I17*21)/100</f>
      </c>
      <c t="s">
        <v>24</v>
      </c>
    </row>
    <row r="18" spans="1:5" ht="12.75">
      <c r="A18" s="34" t="s">
        <v>50</v>
      </c>
      <c r="E18" s="35" t="s">
        <v>47</v>
      </c>
    </row>
    <row r="19" spans="1:5" ht="12.75">
      <c r="A19" s="36" t="s">
        <v>52</v>
      </c>
      <c r="E19" s="37" t="s">
        <v>94</v>
      </c>
    </row>
    <row r="20" spans="1:5" ht="25.5">
      <c r="A20" t="s">
        <v>53</v>
      </c>
      <c r="E20" s="35" t="s">
        <v>95</v>
      </c>
    </row>
    <row r="21" spans="1:16" ht="12.75">
      <c r="A21" s="25" t="s">
        <v>45</v>
      </c>
      <c s="29" t="s">
        <v>33</v>
      </c>
      <c s="29" t="s">
        <v>96</v>
      </c>
      <c s="25" t="s">
        <v>83</v>
      </c>
      <c s="30" t="s">
        <v>97</v>
      </c>
      <c s="31" t="s">
        <v>49</v>
      </c>
      <c s="32">
        <v>1</v>
      </c>
      <c s="33">
        <v>0</v>
      </c>
      <c s="33">
        <f>ROUND(ROUND(H21,2)*ROUND(G21,3),2)</f>
      </c>
      <c r="O21">
        <f>(I21*21)/100</f>
      </c>
      <c t="s">
        <v>24</v>
      </c>
    </row>
    <row r="22" spans="1:5" ht="12.75">
      <c r="A22" s="34" t="s">
        <v>50</v>
      </c>
      <c r="E22" s="35" t="s">
        <v>98</v>
      </c>
    </row>
    <row r="23" spans="1:5" ht="12.75">
      <c r="A23" s="36" t="s">
        <v>52</v>
      </c>
      <c r="E23" s="37" t="s">
        <v>47</v>
      </c>
    </row>
    <row r="24" spans="1:5" ht="12.75">
      <c r="A24" t="s">
        <v>53</v>
      </c>
      <c r="E24" s="35" t="s">
        <v>54</v>
      </c>
    </row>
    <row r="25" spans="1:16" ht="12.75">
      <c r="A25" s="25" t="s">
        <v>45</v>
      </c>
      <c s="29" t="s">
        <v>35</v>
      </c>
      <c s="29" t="s">
        <v>96</v>
      </c>
      <c s="25" t="s">
        <v>89</v>
      </c>
      <c s="30" t="s">
        <v>97</v>
      </c>
      <c s="31" t="s">
        <v>49</v>
      </c>
      <c s="32">
        <v>1</v>
      </c>
      <c s="33">
        <v>0</v>
      </c>
      <c s="33">
        <f>ROUND(ROUND(H25,2)*ROUND(G25,3),2)</f>
      </c>
      <c r="O25">
        <f>(I25*21)/100</f>
      </c>
      <c t="s">
        <v>24</v>
      </c>
    </row>
    <row r="26" spans="1:5" ht="76.5">
      <c r="A26" s="34" t="s">
        <v>50</v>
      </c>
      <c r="E26" s="35" t="s">
        <v>99</v>
      </c>
    </row>
    <row r="27" spans="1:5" ht="12.75">
      <c r="A27" s="36" t="s">
        <v>52</v>
      </c>
      <c r="E27" s="37" t="s">
        <v>47</v>
      </c>
    </row>
    <row r="28" spans="1:5" ht="12.75">
      <c r="A28" t="s">
        <v>53</v>
      </c>
      <c r="E28" s="35" t="s">
        <v>54</v>
      </c>
    </row>
    <row r="29" spans="1:16" ht="12.75">
      <c r="A29" s="25" t="s">
        <v>45</v>
      </c>
      <c s="29" t="s">
        <v>37</v>
      </c>
      <c s="29" t="s">
        <v>100</v>
      </c>
      <c s="25" t="s">
        <v>47</v>
      </c>
      <c s="30" t="s">
        <v>101</v>
      </c>
      <c s="31" t="s">
        <v>49</v>
      </c>
      <c s="32">
        <v>1</v>
      </c>
      <c s="33">
        <v>0</v>
      </c>
      <c s="33">
        <f>ROUND(ROUND(H29,2)*ROUND(G29,3),2)</f>
      </c>
      <c r="O29">
        <f>(I29*21)/100</f>
      </c>
      <c t="s">
        <v>24</v>
      </c>
    </row>
    <row r="30" spans="1:5" ht="12.75">
      <c r="A30" s="34" t="s">
        <v>50</v>
      </c>
      <c r="E30" s="35" t="s">
        <v>102</v>
      </c>
    </row>
    <row r="31" spans="1:5" ht="12.75">
      <c r="A31" s="36" t="s">
        <v>52</v>
      </c>
      <c r="E31" s="37" t="s">
        <v>47</v>
      </c>
    </row>
    <row r="32" spans="1:5" ht="12.75">
      <c r="A32" t="s">
        <v>53</v>
      </c>
      <c r="E32" s="35" t="s">
        <v>59</v>
      </c>
    </row>
    <row r="33" spans="1:16" ht="12.75">
      <c r="A33" s="25" t="s">
        <v>45</v>
      </c>
      <c s="29" t="s">
        <v>103</v>
      </c>
      <c s="29" t="s">
        <v>104</v>
      </c>
      <c s="25" t="s">
        <v>47</v>
      </c>
      <c s="30" t="s">
        <v>105</v>
      </c>
      <c s="31" t="s">
        <v>106</v>
      </c>
      <c s="32">
        <v>1</v>
      </c>
      <c s="33">
        <v>0</v>
      </c>
      <c s="33">
        <f>ROUND(ROUND(H33,2)*ROUND(G33,3),2)</f>
      </c>
      <c r="O33">
        <f>(I33*21)/100</f>
      </c>
      <c t="s">
        <v>24</v>
      </c>
    </row>
    <row r="34" spans="1:5" ht="12.75">
      <c r="A34" s="34" t="s">
        <v>50</v>
      </c>
      <c r="E34" s="35" t="s">
        <v>47</v>
      </c>
    </row>
    <row r="35" spans="1:5" ht="12.75">
      <c r="A35" s="36" t="s">
        <v>52</v>
      </c>
      <c r="E35" s="37" t="s">
        <v>47</v>
      </c>
    </row>
    <row r="36" spans="1:5" ht="12.75">
      <c r="A36" t="s">
        <v>53</v>
      </c>
      <c r="E36" s="35" t="s">
        <v>59</v>
      </c>
    </row>
    <row r="37" spans="1:16" ht="12.75">
      <c r="A37" s="25" t="s">
        <v>45</v>
      </c>
      <c s="29" t="s">
        <v>107</v>
      </c>
      <c s="29" t="s">
        <v>108</v>
      </c>
      <c s="25" t="s">
        <v>47</v>
      </c>
      <c s="30" t="s">
        <v>109</v>
      </c>
      <c s="31" t="s">
        <v>49</v>
      </c>
      <c s="32">
        <v>1</v>
      </c>
      <c s="33">
        <v>0</v>
      </c>
      <c s="33">
        <f>ROUND(ROUND(H37,2)*ROUND(G37,3),2)</f>
      </c>
      <c r="O37">
        <f>(I37*21)/100</f>
      </c>
      <c t="s">
        <v>24</v>
      </c>
    </row>
    <row r="38" spans="1:5" ht="12.75">
      <c r="A38" s="34" t="s">
        <v>50</v>
      </c>
      <c r="E38" s="35" t="s">
        <v>110</v>
      </c>
    </row>
    <row r="39" spans="1:5" ht="12.75">
      <c r="A39" s="36" t="s">
        <v>52</v>
      </c>
      <c r="E39" s="37" t="s">
        <v>47</v>
      </c>
    </row>
    <row r="40" spans="1:5" ht="12.75">
      <c r="A40" t="s">
        <v>53</v>
      </c>
      <c r="E40" s="35" t="s">
        <v>59</v>
      </c>
    </row>
    <row r="41" spans="1:16" ht="12.75">
      <c r="A41" s="25" t="s">
        <v>45</v>
      </c>
      <c s="29" t="s">
        <v>40</v>
      </c>
      <c s="29" t="s">
        <v>111</v>
      </c>
      <c s="25" t="s">
        <v>47</v>
      </c>
      <c s="30" t="s">
        <v>112</v>
      </c>
      <c s="31" t="s">
        <v>49</v>
      </c>
      <c s="32">
        <v>1</v>
      </c>
      <c s="33">
        <v>0</v>
      </c>
      <c s="33">
        <f>ROUND(ROUND(H41,2)*ROUND(G41,3),2)</f>
      </c>
      <c r="O41">
        <f>(I41*21)/100</f>
      </c>
      <c t="s">
        <v>24</v>
      </c>
    </row>
    <row r="42" spans="1:5" ht="12.75">
      <c r="A42" s="34" t="s">
        <v>50</v>
      </c>
      <c r="E42" s="35" t="s">
        <v>113</v>
      </c>
    </row>
    <row r="43" spans="1:5" ht="12.75">
      <c r="A43" s="36" t="s">
        <v>52</v>
      </c>
      <c r="E43" s="37" t="s">
        <v>47</v>
      </c>
    </row>
    <row r="44" spans="1:5" ht="12.75">
      <c r="A44" t="s">
        <v>53</v>
      </c>
      <c r="E44" s="35" t="s">
        <v>59</v>
      </c>
    </row>
    <row r="45" spans="1:16" ht="12.75">
      <c r="A45" s="25" t="s">
        <v>45</v>
      </c>
      <c s="29" t="s">
        <v>42</v>
      </c>
      <c s="29" t="s">
        <v>114</v>
      </c>
      <c s="25" t="s">
        <v>83</v>
      </c>
      <c s="30" t="s">
        <v>115</v>
      </c>
      <c s="31" t="s">
        <v>49</v>
      </c>
      <c s="32">
        <v>1</v>
      </c>
      <c s="33">
        <v>0</v>
      </c>
      <c s="33">
        <f>ROUND(ROUND(H45,2)*ROUND(G45,3),2)</f>
      </c>
      <c r="O45">
        <f>(I45*21)/100</f>
      </c>
      <c t="s">
        <v>24</v>
      </c>
    </row>
    <row r="46" spans="1:5" ht="12.75">
      <c r="A46" s="34" t="s">
        <v>50</v>
      </c>
      <c r="E46" s="35" t="s">
        <v>116</v>
      </c>
    </row>
    <row r="47" spans="1:5" ht="12.75">
      <c r="A47" s="36" t="s">
        <v>52</v>
      </c>
      <c r="E47" s="37" t="s">
        <v>47</v>
      </c>
    </row>
    <row r="48" spans="1:5" ht="12.75">
      <c r="A48" t="s">
        <v>53</v>
      </c>
      <c r="E48" s="35" t="s">
        <v>59</v>
      </c>
    </row>
    <row r="49" spans="1:16" ht="12.75">
      <c r="A49" s="25" t="s">
        <v>45</v>
      </c>
      <c s="29" t="s">
        <v>117</v>
      </c>
      <c s="29" t="s">
        <v>114</v>
      </c>
      <c s="25" t="s">
        <v>89</v>
      </c>
      <c s="30" t="s">
        <v>115</v>
      </c>
      <c s="31" t="s">
        <v>49</v>
      </c>
      <c s="32">
        <v>1</v>
      </c>
      <c s="33">
        <v>0</v>
      </c>
      <c s="33">
        <f>ROUND(ROUND(H49,2)*ROUND(G49,3),2)</f>
      </c>
      <c r="O49">
        <f>(I49*21)/100</f>
      </c>
      <c t="s">
        <v>24</v>
      </c>
    </row>
    <row r="50" spans="1:5" ht="12.75">
      <c r="A50" s="34" t="s">
        <v>50</v>
      </c>
      <c r="E50" s="35" t="s">
        <v>118</v>
      </c>
    </row>
    <row r="51" spans="1:5" ht="12.75">
      <c r="A51" s="36" t="s">
        <v>52</v>
      </c>
      <c r="E51" s="37" t="s">
        <v>47</v>
      </c>
    </row>
    <row r="52" spans="1:5" ht="12.75">
      <c r="A52" t="s">
        <v>53</v>
      </c>
      <c r="E52" s="35" t="s">
        <v>59</v>
      </c>
    </row>
    <row r="53" spans="1:16" ht="12.75">
      <c r="A53" s="25" t="s">
        <v>45</v>
      </c>
      <c s="29" t="s">
        <v>119</v>
      </c>
      <c s="29" t="s">
        <v>120</v>
      </c>
      <c s="25" t="s">
        <v>47</v>
      </c>
      <c s="30" t="s">
        <v>121</v>
      </c>
      <c s="31" t="s">
        <v>106</v>
      </c>
      <c s="32">
        <v>1</v>
      </c>
      <c s="33">
        <v>0</v>
      </c>
      <c s="33">
        <f>ROUND(ROUND(H53,2)*ROUND(G53,3),2)</f>
      </c>
      <c r="O53">
        <f>(I53*21)/100</f>
      </c>
      <c t="s">
        <v>24</v>
      </c>
    </row>
    <row r="54" spans="1:5" ht="12.75">
      <c r="A54" s="34" t="s">
        <v>50</v>
      </c>
      <c r="E54" s="35" t="s">
        <v>122</v>
      </c>
    </row>
    <row r="55" spans="1:5" ht="12.75">
      <c r="A55" s="36" t="s">
        <v>52</v>
      </c>
      <c r="E55" s="37" t="s">
        <v>47</v>
      </c>
    </row>
    <row r="56" spans="1:5" ht="51">
      <c r="A56" t="s">
        <v>53</v>
      </c>
      <c r="E56" s="35" t="s">
        <v>123</v>
      </c>
    </row>
    <row r="57" spans="1:16" ht="12.75">
      <c r="A57" s="25" t="s">
        <v>45</v>
      </c>
      <c s="29" t="s">
        <v>124</v>
      </c>
      <c s="29" t="s">
        <v>125</v>
      </c>
      <c s="25" t="s">
        <v>47</v>
      </c>
      <c s="30" t="s">
        <v>126</v>
      </c>
      <c s="31" t="s">
        <v>106</v>
      </c>
      <c s="32">
        <v>1</v>
      </c>
      <c s="33">
        <v>0</v>
      </c>
      <c s="33">
        <f>ROUND(ROUND(H57,2)*ROUND(G57,3),2)</f>
      </c>
      <c r="O57">
        <f>(I57*21)/100</f>
      </c>
      <c t="s">
        <v>24</v>
      </c>
    </row>
    <row r="58" spans="1:5" ht="63.75">
      <c r="A58" s="34" t="s">
        <v>50</v>
      </c>
      <c r="E58" s="35" t="s">
        <v>127</v>
      </c>
    </row>
    <row r="59" spans="1:5" ht="12.75">
      <c r="A59" s="36" t="s">
        <v>52</v>
      </c>
      <c r="E59" s="37" t="s">
        <v>47</v>
      </c>
    </row>
    <row r="60" spans="1:5" ht="89.25">
      <c r="A60" t="s">
        <v>53</v>
      </c>
      <c r="E60" s="35" t="s">
        <v>128</v>
      </c>
    </row>
    <row r="61" spans="1:18" ht="12.75" customHeight="1">
      <c r="A61" s="6" t="s">
        <v>43</v>
      </c>
      <c s="6"/>
      <c s="39" t="s">
        <v>29</v>
      </c>
      <c s="6"/>
      <c s="27" t="s">
        <v>60</v>
      </c>
      <c s="6"/>
      <c s="6"/>
      <c s="6"/>
      <c s="40">
        <f>0+Q61</f>
      </c>
      <c r="O61">
        <f>0+R61</f>
      </c>
      <c r="Q61">
        <f>0+I62+I66+I70+I74+I78+I82+I86+I90+I94+I98+I102+I106+I110+I114+I118+I122+I126+I130</f>
      </c>
      <c>
        <f>0+O62+O66+O70+O74+O78+O82+O86+O90+O94+O98+O102+O106+O110+O114+O118+O122+O126+O130</f>
      </c>
    </row>
    <row r="62" spans="1:16" ht="12.75">
      <c r="A62" s="25" t="s">
        <v>45</v>
      </c>
      <c s="29" t="s">
        <v>129</v>
      </c>
      <c s="29" t="s">
        <v>61</v>
      </c>
      <c s="25" t="s">
        <v>47</v>
      </c>
      <c s="30" t="s">
        <v>62</v>
      </c>
      <c s="31" t="s">
        <v>63</v>
      </c>
      <c s="32">
        <v>27</v>
      </c>
      <c s="33">
        <v>0</v>
      </c>
      <c s="33">
        <f>ROUND(ROUND(H62,2)*ROUND(G62,3),2)</f>
      </c>
      <c r="O62">
        <f>(I62*21)/100</f>
      </c>
      <c t="s">
        <v>24</v>
      </c>
    </row>
    <row r="63" spans="1:5" ht="12.75">
      <c r="A63" s="34" t="s">
        <v>50</v>
      </c>
      <c r="E63" s="35" t="s">
        <v>130</v>
      </c>
    </row>
    <row r="64" spans="1:5" ht="38.25">
      <c r="A64" s="36" t="s">
        <v>52</v>
      </c>
      <c r="E64" s="37" t="s">
        <v>131</v>
      </c>
    </row>
    <row r="65" spans="1:5" ht="38.25">
      <c r="A65" t="s">
        <v>53</v>
      </c>
      <c r="E65" s="35" t="s">
        <v>132</v>
      </c>
    </row>
    <row r="66" spans="1:16" ht="12.75">
      <c r="A66" s="25" t="s">
        <v>45</v>
      </c>
      <c s="29" t="s">
        <v>133</v>
      </c>
      <c s="29" t="s">
        <v>134</v>
      </c>
      <c s="25" t="s">
        <v>47</v>
      </c>
      <c s="30" t="s">
        <v>135</v>
      </c>
      <c s="31" t="s">
        <v>106</v>
      </c>
      <c s="32">
        <v>1</v>
      </c>
      <c s="33">
        <v>0</v>
      </c>
      <c s="33">
        <f>ROUND(ROUND(H66,2)*ROUND(G66,3),2)</f>
      </c>
      <c r="O66">
        <f>(I66*21)/100</f>
      </c>
      <c t="s">
        <v>24</v>
      </c>
    </row>
    <row r="67" spans="1:5" ht="12.75">
      <c r="A67" s="34" t="s">
        <v>50</v>
      </c>
      <c r="E67" s="35" t="s">
        <v>136</v>
      </c>
    </row>
    <row r="68" spans="1:5" ht="12.75">
      <c r="A68" s="36" t="s">
        <v>52</v>
      </c>
      <c r="E68" s="37" t="s">
        <v>137</v>
      </c>
    </row>
    <row r="69" spans="1:5" ht="114.75">
      <c r="A69" t="s">
        <v>53</v>
      </c>
      <c r="E69" s="35" t="s">
        <v>138</v>
      </c>
    </row>
    <row r="70" spans="1:16" ht="25.5">
      <c r="A70" s="25" t="s">
        <v>45</v>
      </c>
      <c s="29" t="s">
        <v>139</v>
      </c>
      <c s="29" t="s">
        <v>140</v>
      </c>
      <c s="25" t="s">
        <v>47</v>
      </c>
      <c s="30" t="s">
        <v>141</v>
      </c>
      <c s="31" t="s">
        <v>93</v>
      </c>
      <c s="32">
        <v>26.4</v>
      </c>
      <c s="33">
        <v>0</v>
      </c>
      <c s="33">
        <f>ROUND(ROUND(H70,2)*ROUND(G70,3),2)</f>
      </c>
      <c r="O70">
        <f>(I70*21)/100</f>
      </c>
      <c t="s">
        <v>24</v>
      </c>
    </row>
    <row r="71" spans="1:5" ht="25.5">
      <c r="A71" s="34" t="s">
        <v>50</v>
      </c>
      <c r="E71" s="35" t="s">
        <v>142</v>
      </c>
    </row>
    <row r="72" spans="1:5" ht="25.5">
      <c r="A72" s="36" t="s">
        <v>52</v>
      </c>
      <c r="E72" s="37" t="s">
        <v>143</v>
      </c>
    </row>
    <row r="73" spans="1:5" ht="63.75">
      <c r="A73" t="s">
        <v>53</v>
      </c>
      <c r="E73" s="35" t="s">
        <v>144</v>
      </c>
    </row>
    <row r="74" spans="1:16" ht="12.75">
      <c r="A74" s="25" t="s">
        <v>45</v>
      </c>
      <c s="29" t="s">
        <v>145</v>
      </c>
      <c s="29" t="s">
        <v>146</v>
      </c>
      <c s="25" t="s">
        <v>47</v>
      </c>
      <c s="30" t="s">
        <v>147</v>
      </c>
      <c s="31" t="s">
        <v>93</v>
      </c>
      <c s="32">
        <v>13.2</v>
      </c>
      <c s="33">
        <v>0</v>
      </c>
      <c s="33">
        <f>ROUND(ROUND(H74,2)*ROUND(G74,3),2)</f>
      </c>
      <c r="O74">
        <f>(I74*21)/100</f>
      </c>
      <c t="s">
        <v>24</v>
      </c>
    </row>
    <row r="75" spans="1:5" ht="25.5">
      <c r="A75" s="34" t="s">
        <v>50</v>
      </c>
      <c r="E75" s="35" t="s">
        <v>148</v>
      </c>
    </row>
    <row r="76" spans="1:5" ht="25.5">
      <c r="A76" s="36" t="s">
        <v>52</v>
      </c>
      <c r="E76" s="37" t="s">
        <v>149</v>
      </c>
    </row>
    <row r="77" spans="1:5" ht="63.75">
      <c r="A77" t="s">
        <v>53</v>
      </c>
      <c r="E77" s="35" t="s">
        <v>144</v>
      </c>
    </row>
    <row r="78" spans="1:16" ht="12.75">
      <c r="A78" s="25" t="s">
        <v>45</v>
      </c>
      <c s="29" t="s">
        <v>150</v>
      </c>
      <c s="29" t="s">
        <v>151</v>
      </c>
      <c s="25" t="s">
        <v>47</v>
      </c>
      <c s="30" t="s">
        <v>152</v>
      </c>
      <c s="31" t="s">
        <v>153</v>
      </c>
      <c s="32">
        <v>40.1</v>
      </c>
      <c s="33">
        <v>0</v>
      </c>
      <c s="33">
        <f>ROUND(ROUND(H78,2)*ROUND(G78,3),2)</f>
      </c>
      <c r="O78">
        <f>(I78*21)/100</f>
      </c>
      <c t="s">
        <v>24</v>
      </c>
    </row>
    <row r="79" spans="1:5" ht="12.75">
      <c r="A79" s="34" t="s">
        <v>50</v>
      </c>
      <c r="E79" s="35" t="s">
        <v>47</v>
      </c>
    </row>
    <row r="80" spans="1:5" ht="76.5">
      <c r="A80" s="36" t="s">
        <v>52</v>
      </c>
      <c r="E80" s="37" t="s">
        <v>154</v>
      </c>
    </row>
    <row r="81" spans="1:5" ht="25.5">
      <c r="A81" t="s">
        <v>53</v>
      </c>
      <c r="E81" s="35" t="s">
        <v>155</v>
      </c>
    </row>
    <row r="82" spans="1:16" ht="12.75">
      <c r="A82" s="25" t="s">
        <v>45</v>
      </c>
      <c s="29" t="s">
        <v>156</v>
      </c>
      <c s="29" t="s">
        <v>157</v>
      </c>
      <c s="25" t="s">
        <v>47</v>
      </c>
      <c s="30" t="s">
        <v>158</v>
      </c>
      <c s="31" t="s">
        <v>93</v>
      </c>
      <c s="32">
        <v>8.55</v>
      </c>
      <c s="33">
        <v>0</v>
      </c>
      <c s="33">
        <f>ROUND(ROUND(H82,2)*ROUND(G82,3),2)</f>
      </c>
      <c r="O82">
        <f>(I82*21)/100</f>
      </c>
      <c t="s">
        <v>24</v>
      </c>
    </row>
    <row r="83" spans="1:5" ht="25.5">
      <c r="A83" s="34" t="s">
        <v>50</v>
      </c>
      <c r="E83" s="35" t="s">
        <v>159</v>
      </c>
    </row>
    <row r="84" spans="1:5" ht="12.75">
      <c r="A84" s="36" t="s">
        <v>52</v>
      </c>
      <c r="E84" s="37" t="s">
        <v>160</v>
      </c>
    </row>
    <row r="85" spans="1:5" ht="76.5">
      <c r="A85" t="s">
        <v>53</v>
      </c>
      <c r="E85" s="35" t="s">
        <v>161</v>
      </c>
    </row>
    <row r="86" spans="1:16" ht="12.75">
      <c r="A86" s="25" t="s">
        <v>45</v>
      </c>
      <c s="29" t="s">
        <v>162</v>
      </c>
      <c s="29" t="s">
        <v>163</v>
      </c>
      <c s="25" t="s">
        <v>47</v>
      </c>
      <c s="30" t="s">
        <v>164</v>
      </c>
      <c s="31" t="s">
        <v>153</v>
      </c>
      <c s="32">
        <v>20</v>
      </c>
      <c s="33">
        <v>0</v>
      </c>
      <c s="33">
        <f>ROUND(ROUND(H86,2)*ROUND(G86,3),2)</f>
      </c>
      <c r="O86">
        <f>(I86*21)/100</f>
      </c>
      <c t="s">
        <v>24</v>
      </c>
    </row>
    <row r="87" spans="1:5" ht="12.75">
      <c r="A87" s="34" t="s">
        <v>50</v>
      </c>
      <c r="E87" s="35" t="s">
        <v>165</v>
      </c>
    </row>
    <row r="88" spans="1:5" ht="12.75">
      <c r="A88" s="36" t="s">
        <v>52</v>
      </c>
      <c r="E88" s="37" t="s">
        <v>166</v>
      </c>
    </row>
    <row r="89" spans="1:5" ht="38.25">
      <c r="A89" t="s">
        <v>53</v>
      </c>
      <c r="E89" s="35" t="s">
        <v>167</v>
      </c>
    </row>
    <row r="90" spans="1:16" ht="12.75">
      <c r="A90" s="25" t="s">
        <v>45</v>
      </c>
      <c s="29" t="s">
        <v>168</v>
      </c>
      <c s="29" t="s">
        <v>169</v>
      </c>
      <c s="25" t="s">
        <v>47</v>
      </c>
      <c s="30" t="s">
        <v>170</v>
      </c>
      <c s="31" t="s">
        <v>93</v>
      </c>
      <c s="32">
        <v>16.031</v>
      </c>
      <c s="33">
        <v>0</v>
      </c>
      <c s="33">
        <f>ROUND(ROUND(H90,2)*ROUND(G90,3),2)</f>
      </c>
      <c r="O90">
        <f>(I90*21)/100</f>
      </c>
      <c t="s">
        <v>24</v>
      </c>
    </row>
    <row r="91" spans="1:5" ht="12.75">
      <c r="A91" s="34" t="s">
        <v>50</v>
      </c>
      <c r="E91" s="35" t="s">
        <v>47</v>
      </c>
    </row>
    <row r="92" spans="1:5" ht="12.75">
      <c r="A92" s="36" t="s">
        <v>52</v>
      </c>
      <c r="E92" s="37" t="s">
        <v>171</v>
      </c>
    </row>
    <row r="93" spans="1:5" ht="369.75">
      <c r="A93" t="s">
        <v>53</v>
      </c>
      <c r="E93" s="35" t="s">
        <v>172</v>
      </c>
    </row>
    <row r="94" spans="1:16" ht="12.75">
      <c r="A94" s="25" t="s">
        <v>45</v>
      </c>
      <c s="29" t="s">
        <v>173</v>
      </c>
      <c s="29" t="s">
        <v>174</v>
      </c>
      <c s="25" t="s">
        <v>47</v>
      </c>
      <c s="30" t="s">
        <v>175</v>
      </c>
      <c s="31" t="s">
        <v>93</v>
      </c>
      <c s="32">
        <v>4.186</v>
      </c>
      <c s="33">
        <v>0</v>
      </c>
      <c s="33">
        <f>ROUND(ROUND(H94,2)*ROUND(G94,3),2)</f>
      </c>
      <c r="O94">
        <f>(I94*21)/100</f>
      </c>
      <c t="s">
        <v>24</v>
      </c>
    </row>
    <row r="95" spans="1:5" ht="25.5">
      <c r="A95" s="34" t="s">
        <v>50</v>
      </c>
      <c r="E95" s="35" t="s">
        <v>176</v>
      </c>
    </row>
    <row r="96" spans="1:5" ht="51">
      <c r="A96" s="36" t="s">
        <v>52</v>
      </c>
      <c r="E96" s="37" t="s">
        <v>177</v>
      </c>
    </row>
    <row r="97" spans="1:5" ht="306">
      <c r="A97" t="s">
        <v>53</v>
      </c>
      <c r="E97" s="35" t="s">
        <v>178</v>
      </c>
    </row>
    <row r="98" spans="1:16" ht="12.75">
      <c r="A98" s="25" t="s">
        <v>45</v>
      </c>
      <c s="29" t="s">
        <v>179</v>
      </c>
      <c s="29" t="s">
        <v>180</v>
      </c>
      <c s="25" t="s">
        <v>47</v>
      </c>
      <c s="30" t="s">
        <v>181</v>
      </c>
      <c s="31" t="s">
        <v>93</v>
      </c>
      <c s="32">
        <v>107.35</v>
      </c>
      <c s="33">
        <v>0</v>
      </c>
      <c s="33">
        <f>ROUND(ROUND(H98,2)*ROUND(G98,3),2)</f>
      </c>
      <c r="O98">
        <f>(I98*21)/100</f>
      </c>
      <c t="s">
        <v>24</v>
      </c>
    </row>
    <row r="99" spans="1:5" ht="25.5">
      <c r="A99" s="34" t="s">
        <v>50</v>
      </c>
      <c r="E99" s="35" t="s">
        <v>176</v>
      </c>
    </row>
    <row r="100" spans="1:5" ht="25.5">
      <c r="A100" s="36" t="s">
        <v>52</v>
      </c>
      <c r="E100" s="37" t="s">
        <v>182</v>
      </c>
    </row>
    <row r="101" spans="1:5" ht="318.75">
      <c r="A101" t="s">
        <v>53</v>
      </c>
      <c r="E101" s="35" t="s">
        <v>183</v>
      </c>
    </row>
    <row r="102" spans="1:16" ht="12.75">
      <c r="A102" s="25" t="s">
        <v>45</v>
      </c>
      <c s="29" t="s">
        <v>184</v>
      </c>
      <c s="29" t="s">
        <v>185</v>
      </c>
      <c s="25" t="s">
        <v>47</v>
      </c>
      <c s="30" t="s">
        <v>186</v>
      </c>
      <c s="31" t="s">
        <v>93</v>
      </c>
      <c s="32">
        <v>154.479</v>
      </c>
      <c s="33">
        <v>0</v>
      </c>
      <c s="33">
        <f>ROUND(ROUND(H102,2)*ROUND(G102,3),2)</f>
      </c>
      <c r="O102">
        <f>(I102*21)/100</f>
      </c>
      <c t="s">
        <v>24</v>
      </c>
    </row>
    <row r="103" spans="1:5" ht="12.75">
      <c r="A103" s="34" t="s">
        <v>50</v>
      </c>
      <c r="E103" s="35" t="s">
        <v>47</v>
      </c>
    </row>
    <row r="104" spans="1:5" ht="76.5">
      <c r="A104" s="36" t="s">
        <v>52</v>
      </c>
      <c r="E104" s="37" t="s">
        <v>187</v>
      </c>
    </row>
    <row r="105" spans="1:5" ht="191.25">
      <c r="A105" t="s">
        <v>53</v>
      </c>
      <c r="E105" s="35" t="s">
        <v>188</v>
      </c>
    </row>
    <row r="106" spans="1:16" ht="12.75">
      <c r="A106" s="25" t="s">
        <v>45</v>
      </c>
      <c s="29" t="s">
        <v>189</v>
      </c>
      <c s="29" t="s">
        <v>190</v>
      </c>
      <c s="25" t="s">
        <v>83</v>
      </c>
      <c s="30" t="s">
        <v>191</v>
      </c>
      <c s="31" t="s">
        <v>93</v>
      </c>
      <c s="32">
        <v>20.34</v>
      </c>
      <c s="33">
        <v>0</v>
      </c>
      <c s="33">
        <f>ROUND(ROUND(H106,2)*ROUND(G106,3),2)</f>
      </c>
      <c r="O106">
        <f>(I106*21)/100</f>
      </c>
      <c t="s">
        <v>24</v>
      </c>
    </row>
    <row r="107" spans="1:5" ht="25.5">
      <c r="A107" s="34" t="s">
        <v>50</v>
      </c>
      <c r="E107" s="35" t="s">
        <v>192</v>
      </c>
    </row>
    <row r="108" spans="1:5" ht="12.75">
      <c r="A108" s="36" t="s">
        <v>52</v>
      </c>
      <c r="E108" s="37" t="s">
        <v>193</v>
      </c>
    </row>
    <row r="109" spans="1:5" ht="293.25">
      <c r="A109" t="s">
        <v>53</v>
      </c>
      <c r="E109" s="35" t="s">
        <v>194</v>
      </c>
    </row>
    <row r="110" spans="1:16" ht="12.75">
      <c r="A110" s="25" t="s">
        <v>45</v>
      </c>
      <c s="29" t="s">
        <v>195</v>
      </c>
      <c s="29" t="s">
        <v>190</v>
      </c>
      <c s="25" t="s">
        <v>89</v>
      </c>
      <c s="30" t="s">
        <v>191</v>
      </c>
      <c s="31" t="s">
        <v>93</v>
      </c>
      <c s="32">
        <v>10.468</v>
      </c>
      <c s="33">
        <v>0</v>
      </c>
      <c s="33">
        <f>ROUND(ROUND(H110,2)*ROUND(G110,3),2)</f>
      </c>
      <c r="O110">
        <f>(I110*21)/100</f>
      </c>
      <c t="s">
        <v>24</v>
      </c>
    </row>
    <row r="111" spans="1:5" ht="12.75">
      <c r="A111" s="34" t="s">
        <v>50</v>
      </c>
      <c r="E111" s="35" t="s">
        <v>196</v>
      </c>
    </row>
    <row r="112" spans="1:5" ht="51">
      <c r="A112" s="36" t="s">
        <v>52</v>
      </c>
      <c r="E112" s="37" t="s">
        <v>197</v>
      </c>
    </row>
    <row r="113" spans="1:5" ht="293.25">
      <c r="A113" t="s">
        <v>53</v>
      </c>
      <c r="E113" s="35" t="s">
        <v>194</v>
      </c>
    </row>
    <row r="114" spans="1:16" ht="12.75">
      <c r="A114" s="25" t="s">
        <v>45</v>
      </c>
      <c s="29" t="s">
        <v>198</v>
      </c>
      <c s="29" t="s">
        <v>199</v>
      </c>
      <c s="25" t="s">
        <v>47</v>
      </c>
      <c s="30" t="s">
        <v>200</v>
      </c>
      <c s="31" t="s">
        <v>93</v>
      </c>
      <c s="32">
        <v>9</v>
      </c>
      <c s="33">
        <v>0</v>
      </c>
      <c s="33">
        <f>ROUND(ROUND(H114,2)*ROUND(G114,3),2)</f>
      </c>
      <c r="O114">
        <f>(I114*21)/100</f>
      </c>
      <c t="s">
        <v>24</v>
      </c>
    </row>
    <row r="115" spans="1:5" ht="12.75">
      <c r="A115" s="34" t="s">
        <v>50</v>
      </c>
      <c r="E115" s="35" t="s">
        <v>201</v>
      </c>
    </row>
    <row r="116" spans="1:5" ht="12.75">
      <c r="A116" s="36" t="s">
        <v>52</v>
      </c>
      <c r="E116" s="37" t="s">
        <v>202</v>
      </c>
    </row>
    <row r="117" spans="1:5" ht="267.75">
      <c r="A117" t="s">
        <v>53</v>
      </c>
      <c r="E117" s="35" t="s">
        <v>203</v>
      </c>
    </row>
    <row r="118" spans="1:16" ht="12.75">
      <c r="A118" s="25" t="s">
        <v>45</v>
      </c>
      <c s="29" t="s">
        <v>204</v>
      </c>
      <c s="29" t="s">
        <v>205</v>
      </c>
      <c s="25" t="s">
        <v>47</v>
      </c>
      <c s="30" t="s">
        <v>206</v>
      </c>
      <c s="31" t="s">
        <v>63</v>
      </c>
      <c s="32">
        <v>106.875</v>
      </c>
      <c s="33">
        <v>0</v>
      </c>
      <c s="33">
        <f>ROUND(ROUND(H118,2)*ROUND(G118,3),2)</f>
      </c>
      <c r="O118">
        <f>(I118*21)/100</f>
      </c>
      <c t="s">
        <v>24</v>
      </c>
    </row>
    <row r="119" spans="1:5" ht="12.75">
      <c r="A119" s="34" t="s">
        <v>50</v>
      </c>
      <c r="E119" s="35" t="s">
        <v>47</v>
      </c>
    </row>
    <row r="120" spans="1:5" ht="12.75">
      <c r="A120" s="36" t="s">
        <v>52</v>
      </c>
      <c r="E120" s="37" t="s">
        <v>207</v>
      </c>
    </row>
    <row r="121" spans="1:5" ht="25.5">
      <c r="A121" t="s">
        <v>53</v>
      </c>
      <c r="E121" s="35" t="s">
        <v>208</v>
      </c>
    </row>
    <row r="122" spans="1:16" ht="12.75">
      <c r="A122" s="25" t="s">
        <v>45</v>
      </c>
      <c s="29" t="s">
        <v>209</v>
      </c>
      <c s="29" t="s">
        <v>210</v>
      </c>
      <c s="25" t="s">
        <v>47</v>
      </c>
      <c s="30" t="s">
        <v>211</v>
      </c>
      <c s="31" t="s">
        <v>93</v>
      </c>
      <c s="32">
        <v>2.976</v>
      </c>
      <c s="33">
        <v>0</v>
      </c>
      <c s="33">
        <f>ROUND(ROUND(H122,2)*ROUND(G122,3),2)</f>
      </c>
      <c r="O122">
        <f>(I122*21)/100</f>
      </c>
      <c t="s">
        <v>24</v>
      </c>
    </row>
    <row r="123" spans="1:5" ht="12.75">
      <c r="A123" s="34" t="s">
        <v>50</v>
      </c>
      <c r="E123" s="35" t="s">
        <v>212</v>
      </c>
    </row>
    <row r="124" spans="1:5" ht="12.75">
      <c r="A124" s="36" t="s">
        <v>52</v>
      </c>
      <c r="E124" s="37" t="s">
        <v>213</v>
      </c>
    </row>
    <row r="125" spans="1:5" ht="38.25">
      <c r="A125" t="s">
        <v>53</v>
      </c>
      <c r="E125" s="35" t="s">
        <v>214</v>
      </c>
    </row>
    <row r="126" spans="1:16" ht="12.75">
      <c r="A126" s="25" t="s">
        <v>45</v>
      </c>
      <c s="29" t="s">
        <v>215</v>
      </c>
      <c s="29" t="s">
        <v>216</v>
      </c>
      <c s="25" t="s">
        <v>47</v>
      </c>
      <c s="30" t="s">
        <v>217</v>
      </c>
      <c s="31" t="s">
        <v>93</v>
      </c>
      <c s="32">
        <v>1.21</v>
      </c>
      <c s="33">
        <v>0</v>
      </c>
      <c s="33">
        <f>ROUND(ROUND(H126,2)*ROUND(G126,3),2)</f>
      </c>
      <c r="O126">
        <f>(I126*21)/100</f>
      </c>
      <c t="s">
        <v>24</v>
      </c>
    </row>
    <row r="127" spans="1:5" ht="12.75">
      <c r="A127" s="34" t="s">
        <v>50</v>
      </c>
      <c r="E127" s="35" t="s">
        <v>212</v>
      </c>
    </row>
    <row r="128" spans="1:5" ht="12.75">
      <c r="A128" s="36" t="s">
        <v>52</v>
      </c>
      <c r="E128" s="37" t="s">
        <v>218</v>
      </c>
    </row>
    <row r="129" spans="1:5" ht="38.25">
      <c r="A129" t="s">
        <v>53</v>
      </c>
      <c r="E129" s="35" t="s">
        <v>219</v>
      </c>
    </row>
    <row r="130" spans="1:16" ht="12.75">
      <c r="A130" s="25" t="s">
        <v>45</v>
      </c>
      <c s="29" t="s">
        <v>220</v>
      </c>
      <c s="29" t="s">
        <v>221</v>
      </c>
      <c s="25" t="s">
        <v>47</v>
      </c>
      <c s="30" t="s">
        <v>222</v>
      </c>
      <c s="31" t="s">
        <v>63</v>
      </c>
      <c s="32">
        <v>41.86</v>
      </c>
      <c s="33">
        <v>0</v>
      </c>
      <c s="33">
        <f>ROUND(ROUND(H130,2)*ROUND(G130,3),2)</f>
      </c>
      <c r="O130">
        <f>(I130*21)/100</f>
      </c>
      <c t="s">
        <v>24</v>
      </c>
    </row>
    <row r="131" spans="1:5" ht="12.75">
      <c r="A131" s="34" t="s">
        <v>50</v>
      </c>
      <c r="E131" s="35" t="s">
        <v>223</v>
      </c>
    </row>
    <row r="132" spans="1:5" ht="38.25">
      <c r="A132" s="36" t="s">
        <v>52</v>
      </c>
      <c r="E132" s="37" t="s">
        <v>224</v>
      </c>
    </row>
    <row r="133" spans="1:5" ht="25.5">
      <c r="A133" t="s">
        <v>53</v>
      </c>
      <c r="E133" s="35" t="s">
        <v>225</v>
      </c>
    </row>
    <row r="134" spans="1:18" ht="12.75" customHeight="1">
      <c r="A134" s="6" t="s">
        <v>43</v>
      </c>
      <c s="6"/>
      <c s="39" t="s">
        <v>24</v>
      </c>
      <c s="6"/>
      <c s="27" t="s">
        <v>226</v>
      </c>
      <c s="6"/>
      <c s="6"/>
      <c s="6"/>
      <c s="40">
        <f>0+Q134</f>
      </c>
      <c r="O134">
        <f>0+R134</f>
      </c>
      <c r="Q134">
        <f>0+I135+I139+I143+I147+I151+I155+I159+I163+I167+I171+I175+I179+I183+I187+I191</f>
      </c>
      <c>
        <f>0+O135+O139+O143+O147+O151+O155+O159+O163+O167+O171+O175+O179+O183+O187+O191</f>
      </c>
    </row>
    <row r="135" spans="1:16" ht="12.75">
      <c r="A135" s="25" t="s">
        <v>45</v>
      </c>
      <c s="29" t="s">
        <v>227</v>
      </c>
      <c s="29" t="s">
        <v>228</v>
      </c>
      <c s="25" t="s">
        <v>47</v>
      </c>
      <c s="30" t="s">
        <v>229</v>
      </c>
      <c s="31" t="s">
        <v>93</v>
      </c>
      <c s="32">
        <v>0.976</v>
      </c>
      <c s="33">
        <v>0</v>
      </c>
      <c s="33">
        <f>ROUND(ROUND(H135,2)*ROUND(G135,3),2)</f>
      </c>
      <c r="O135">
        <f>(I135*21)/100</f>
      </c>
      <c t="s">
        <v>24</v>
      </c>
    </row>
    <row r="136" spans="1:5" ht="12.75">
      <c r="A136" s="34" t="s">
        <v>50</v>
      </c>
      <c r="E136" s="35" t="s">
        <v>47</v>
      </c>
    </row>
    <row r="137" spans="1:5" ht="51">
      <c r="A137" s="36" t="s">
        <v>52</v>
      </c>
      <c r="E137" s="37" t="s">
        <v>230</v>
      </c>
    </row>
    <row r="138" spans="1:5" ht="51">
      <c r="A138" t="s">
        <v>53</v>
      </c>
      <c r="E138" s="35" t="s">
        <v>231</v>
      </c>
    </row>
    <row r="139" spans="1:16" ht="12.75">
      <c r="A139" s="25" t="s">
        <v>45</v>
      </c>
      <c s="29" t="s">
        <v>232</v>
      </c>
      <c s="29" t="s">
        <v>233</v>
      </c>
      <c s="25" t="s">
        <v>47</v>
      </c>
      <c s="30" t="s">
        <v>234</v>
      </c>
      <c s="31" t="s">
        <v>93</v>
      </c>
      <c s="32">
        <v>0.064</v>
      </c>
      <c s="33">
        <v>0</v>
      </c>
      <c s="33">
        <f>ROUND(ROUND(H139,2)*ROUND(G139,3),2)</f>
      </c>
      <c r="O139">
        <f>(I139*21)/100</f>
      </c>
      <c t="s">
        <v>24</v>
      </c>
    </row>
    <row r="140" spans="1:5" ht="12.75">
      <c r="A140" s="34" t="s">
        <v>50</v>
      </c>
      <c r="E140" s="35" t="s">
        <v>47</v>
      </c>
    </row>
    <row r="141" spans="1:5" ht="12.75">
      <c r="A141" s="36" t="s">
        <v>52</v>
      </c>
      <c r="E141" s="37" t="s">
        <v>235</v>
      </c>
    </row>
    <row r="142" spans="1:5" ht="51">
      <c r="A142" t="s">
        <v>53</v>
      </c>
      <c r="E142" s="35" t="s">
        <v>231</v>
      </c>
    </row>
    <row r="143" spans="1:16" ht="12.75">
      <c r="A143" s="25" t="s">
        <v>45</v>
      </c>
      <c s="29" t="s">
        <v>236</v>
      </c>
      <c s="29" t="s">
        <v>237</v>
      </c>
      <c s="25" t="s">
        <v>47</v>
      </c>
      <c s="30" t="s">
        <v>238</v>
      </c>
      <c s="31" t="s">
        <v>93</v>
      </c>
      <c s="32">
        <v>53.25</v>
      </c>
      <c s="33">
        <v>0</v>
      </c>
      <c s="33">
        <f>ROUND(ROUND(H143,2)*ROUND(G143,3),2)</f>
      </c>
      <c r="O143">
        <f>(I143*21)/100</f>
      </c>
      <c t="s">
        <v>24</v>
      </c>
    </row>
    <row r="144" spans="1:5" ht="25.5">
      <c r="A144" s="34" t="s">
        <v>50</v>
      </c>
      <c r="E144" s="35" t="s">
        <v>239</v>
      </c>
    </row>
    <row r="145" spans="1:5" ht="12.75">
      <c r="A145" s="36" t="s">
        <v>52</v>
      </c>
      <c r="E145" s="37" t="s">
        <v>240</v>
      </c>
    </row>
    <row r="146" spans="1:5" ht="38.25">
      <c r="A146" t="s">
        <v>53</v>
      </c>
      <c r="E146" s="35" t="s">
        <v>241</v>
      </c>
    </row>
    <row r="147" spans="1:16" ht="12.75">
      <c r="A147" s="25" t="s">
        <v>45</v>
      </c>
      <c s="29" t="s">
        <v>242</v>
      </c>
      <c s="29" t="s">
        <v>243</v>
      </c>
      <c s="25" t="s">
        <v>47</v>
      </c>
      <c s="30" t="s">
        <v>244</v>
      </c>
      <c s="31" t="s">
        <v>85</v>
      </c>
      <c s="32">
        <v>13.113</v>
      </c>
      <c s="33">
        <v>0</v>
      </c>
      <c s="33">
        <f>ROUND(ROUND(H147,2)*ROUND(G147,3),2)</f>
      </c>
      <c r="O147">
        <f>(I147*21)/100</f>
      </c>
      <c t="s">
        <v>24</v>
      </c>
    </row>
    <row r="148" spans="1:5" ht="12.75">
      <c r="A148" s="34" t="s">
        <v>50</v>
      </c>
      <c r="E148" s="35" t="s">
        <v>245</v>
      </c>
    </row>
    <row r="149" spans="1:5" ht="38.25">
      <c r="A149" s="36" t="s">
        <v>52</v>
      </c>
      <c r="E149" s="37" t="s">
        <v>246</v>
      </c>
    </row>
    <row r="150" spans="1:5" ht="38.25">
      <c r="A150" t="s">
        <v>53</v>
      </c>
      <c r="E150" s="35" t="s">
        <v>247</v>
      </c>
    </row>
    <row r="151" spans="1:16" ht="12.75">
      <c r="A151" s="25" t="s">
        <v>45</v>
      </c>
      <c s="29" t="s">
        <v>248</v>
      </c>
      <c s="29" t="s">
        <v>249</v>
      </c>
      <c s="25" t="s">
        <v>47</v>
      </c>
      <c s="30" t="s">
        <v>250</v>
      </c>
      <c s="31" t="s">
        <v>63</v>
      </c>
      <c s="32">
        <v>66.475</v>
      </c>
      <c s="33">
        <v>0</v>
      </c>
      <c s="33">
        <f>ROUND(ROUND(H151,2)*ROUND(G151,3),2)</f>
      </c>
      <c r="O151">
        <f>(I151*21)/100</f>
      </c>
      <c t="s">
        <v>24</v>
      </c>
    </row>
    <row r="152" spans="1:5" ht="12.75">
      <c r="A152" s="34" t="s">
        <v>50</v>
      </c>
      <c r="E152" s="35" t="s">
        <v>251</v>
      </c>
    </row>
    <row r="153" spans="1:5" ht="12.75">
      <c r="A153" s="36" t="s">
        <v>52</v>
      </c>
      <c r="E153" s="37" t="s">
        <v>252</v>
      </c>
    </row>
    <row r="154" spans="1:5" ht="25.5">
      <c r="A154" t="s">
        <v>53</v>
      </c>
      <c r="E154" s="35" t="s">
        <v>253</v>
      </c>
    </row>
    <row r="155" spans="1:16" ht="12.75">
      <c r="A155" s="25" t="s">
        <v>45</v>
      </c>
      <c s="29" t="s">
        <v>254</v>
      </c>
      <c s="29" t="s">
        <v>255</v>
      </c>
      <c s="25" t="s">
        <v>47</v>
      </c>
      <c s="30" t="s">
        <v>256</v>
      </c>
      <c s="31" t="s">
        <v>106</v>
      </c>
      <c s="32">
        <v>13</v>
      </c>
      <c s="33">
        <v>0</v>
      </c>
      <c s="33">
        <f>ROUND(ROUND(H155,2)*ROUND(G155,3),2)</f>
      </c>
      <c r="O155">
        <f>(I155*21)/100</f>
      </c>
      <c t="s">
        <v>24</v>
      </c>
    </row>
    <row r="156" spans="1:5" ht="12.75">
      <c r="A156" s="34" t="s">
        <v>50</v>
      </c>
      <c r="E156" s="35" t="s">
        <v>257</v>
      </c>
    </row>
    <row r="157" spans="1:5" ht="12.75">
      <c r="A157" s="36" t="s">
        <v>52</v>
      </c>
      <c r="E157" s="37" t="s">
        <v>258</v>
      </c>
    </row>
    <row r="158" spans="1:5" ht="12.75">
      <c r="A158" t="s">
        <v>53</v>
      </c>
      <c r="E158" s="35" t="s">
        <v>259</v>
      </c>
    </row>
    <row r="159" spans="1:16" ht="25.5">
      <c r="A159" s="25" t="s">
        <v>45</v>
      </c>
      <c s="29" t="s">
        <v>260</v>
      </c>
      <c s="29" t="s">
        <v>261</v>
      </c>
      <c s="25" t="s">
        <v>47</v>
      </c>
      <c s="30" t="s">
        <v>262</v>
      </c>
      <c s="31" t="s">
        <v>153</v>
      </c>
      <c s="32">
        <v>85</v>
      </c>
      <c s="33">
        <v>0</v>
      </c>
      <c s="33">
        <f>ROUND(ROUND(H159,2)*ROUND(G159,3),2)</f>
      </c>
      <c r="O159">
        <f>(I159*21)/100</f>
      </c>
      <c t="s">
        <v>24</v>
      </c>
    </row>
    <row r="160" spans="1:5" ht="25.5">
      <c r="A160" s="34" t="s">
        <v>50</v>
      </c>
      <c r="E160" s="35" t="s">
        <v>263</v>
      </c>
    </row>
    <row r="161" spans="1:5" ht="25.5">
      <c r="A161" s="36" t="s">
        <v>52</v>
      </c>
      <c r="E161" s="37" t="s">
        <v>264</v>
      </c>
    </row>
    <row r="162" spans="1:5" ht="63.75">
      <c r="A162" t="s">
        <v>53</v>
      </c>
      <c r="E162" s="35" t="s">
        <v>265</v>
      </c>
    </row>
    <row r="163" spans="1:16" ht="12.75">
      <c r="A163" s="25" t="s">
        <v>45</v>
      </c>
      <c s="29" t="s">
        <v>266</v>
      </c>
      <c s="29" t="s">
        <v>267</v>
      </c>
      <c s="25" t="s">
        <v>47</v>
      </c>
      <c s="30" t="s">
        <v>268</v>
      </c>
      <c s="31" t="s">
        <v>153</v>
      </c>
      <c s="32">
        <v>104</v>
      </c>
      <c s="33">
        <v>0</v>
      </c>
      <c s="33">
        <f>ROUND(ROUND(H163,2)*ROUND(G163,3),2)</f>
      </c>
      <c r="O163">
        <f>(I163*21)/100</f>
      </c>
      <c t="s">
        <v>24</v>
      </c>
    </row>
    <row r="164" spans="1:5" ht="25.5">
      <c r="A164" s="34" t="s">
        <v>50</v>
      </c>
      <c r="E164" s="35" t="s">
        <v>269</v>
      </c>
    </row>
    <row r="165" spans="1:5" ht="12.75">
      <c r="A165" s="36" t="s">
        <v>52</v>
      </c>
      <c r="E165" s="37" t="s">
        <v>270</v>
      </c>
    </row>
    <row r="166" spans="1:5" ht="191.25">
      <c r="A166" t="s">
        <v>53</v>
      </c>
      <c r="E166" s="35" t="s">
        <v>271</v>
      </c>
    </row>
    <row r="167" spans="1:16" ht="12.75">
      <c r="A167" s="25" t="s">
        <v>45</v>
      </c>
      <c s="29" t="s">
        <v>272</v>
      </c>
      <c s="29" t="s">
        <v>273</v>
      </c>
      <c s="25" t="s">
        <v>47</v>
      </c>
      <c s="30" t="s">
        <v>274</v>
      </c>
      <c s="31" t="s">
        <v>93</v>
      </c>
      <c s="32">
        <v>22.343</v>
      </c>
      <c s="33">
        <v>0</v>
      </c>
      <c s="33">
        <f>ROUND(ROUND(H167,2)*ROUND(G167,3),2)</f>
      </c>
      <c r="O167">
        <f>(I167*21)/100</f>
      </c>
      <c t="s">
        <v>24</v>
      </c>
    </row>
    <row r="168" spans="1:5" ht="12.75">
      <c r="A168" s="34" t="s">
        <v>50</v>
      </c>
      <c r="E168" s="35" t="s">
        <v>275</v>
      </c>
    </row>
    <row r="169" spans="1:5" ht="76.5">
      <c r="A169" s="36" t="s">
        <v>52</v>
      </c>
      <c r="E169" s="37" t="s">
        <v>276</v>
      </c>
    </row>
    <row r="170" spans="1:5" ht="369.75">
      <c r="A170" t="s">
        <v>53</v>
      </c>
      <c r="E170" s="35" t="s">
        <v>277</v>
      </c>
    </row>
    <row r="171" spans="1:16" ht="12.75">
      <c r="A171" s="25" t="s">
        <v>45</v>
      </c>
      <c s="29" t="s">
        <v>278</v>
      </c>
      <c s="29" t="s">
        <v>279</v>
      </c>
      <c s="25" t="s">
        <v>47</v>
      </c>
      <c s="30" t="s">
        <v>280</v>
      </c>
      <c s="31" t="s">
        <v>85</v>
      </c>
      <c s="32">
        <v>4.385</v>
      </c>
      <c s="33">
        <v>0</v>
      </c>
      <c s="33">
        <f>ROUND(ROUND(H171,2)*ROUND(G171,3),2)</f>
      </c>
      <c r="O171">
        <f>(I171*21)/100</f>
      </c>
      <c t="s">
        <v>24</v>
      </c>
    </row>
    <row r="172" spans="1:5" ht="12.75">
      <c r="A172" s="34" t="s">
        <v>50</v>
      </c>
      <c r="E172" s="35" t="s">
        <v>281</v>
      </c>
    </row>
    <row r="173" spans="1:5" ht="12.75">
      <c r="A173" s="36" t="s">
        <v>52</v>
      </c>
      <c r="E173" s="37" t="s">
        <v>282</v>
      </c>
    </row>
    <row r="174" spans="1:5" ht="267.75">
      <c r="A174" t="s">
        <v>53</v>
      </c>
      <c r="E174" s="35" t="s">
        <v>283</v>
      </c>
    </row>
    <row r="175" spans="1:16" ht="12.75">
      <c r="A175" s="25" t="s">
        <v>45</v>
      </c>
      <c s="29" t="s">
        <v>284</v>
      </c>
      <c s="29" t="s">
        <v>285</v>
      </c>
      <c s="25" t="s">
        <v>47</v>
      </c>
      <c s="30" t="s">
        <v>286</v>
      </c>
      <c s="31" t="s">
        <v>106</v>
      </c>
      <c s="32">
        <v>10</v>
      </c>
      <c s="33">
        <v>0</v>
      </c>
      <c s="33">
        <f>ROUND(ROUND(H175,2)*ROUND(G175,3),2)</f>
      </c>
      <c r="O175">
        <f>(I175*21)/100</f>
      </c>
      <c t="s">
        <v>24</v>
      </c>
    </row>
    <row r="176" spans="1:5" ht="25.5">
      <c r="A176" s="34" t="s">
        <v>50</v>
      </c>
      <c r="E176" s="35" t="s">
        <v>287</v>
      </c>
    </row>
    <row r="177" spans="1:5" ht="12.75">
      <c r="A177" s="36" t="s">
        <v>52</v>
      </c>
      <c r="E177" s="37" t="s">
        <v>288</v>
      </c>
    </row>
    <row r="178" spans="1:5" ht="38.25">
      <c r="A178" t="s">
        <v>53</v>
      </c>
      <c r="E178" s="35" t="s">
        <v>289</v>
      </c>
    </row>
    <row r="179" spans="1:16" ht="12.75">
      <c r="A179" s="25" t="s">
        <v>45</v>
      </c>
      <c s="29" t="s">
        <v>290</v>
      </c>
      <c s="29" t="s">
        <v>291</v>
      </c>
      <c s="25" t="s">
        <v>83</v>
      </c>
      <c s="30" t="s">
        <v>292</v>
      </c>
      <c s="31" t="s">
        <v>63</v>
      </c>
      <c s="32">
        <v>73.2</v>
      </c>
      <c s="33">
        <v>0</v>
      </c>
      <c s="33">
        <f>ROUND(ROUND(H179,2)*ROUND(G179,3),2)</f>
      </c>
      <c r="O179">
        <f>(I179*21)/100</f>
      </c>
      <c t="s">
        <v>24</v>
      </c>
    </row>
    <row r="180" spans="1:5" ht="12.75">
      <c r="A180" s="34" t="s">
        <v>50</v>
      </c>
      <c r="E180" s="35" t="s">
        <v>293</v>
      </c>
    </row>
    <row r="181" spans="1:5" ht="51">
      <c r="A181" s="36" t="s">
        <v>52</v>
      </c>
      <c r="E181" s="37" t="s">
        <v>294</v>
      </c>
    </row>
    <row r="182" spans="1:5" ht="102">
      <c r="A182" t="s">
        <v>53</v>
      </c>
      <c r="E182" s="35" t="s">
        <v>295</v>
      </c>
    </row>
    <row r="183" spans="1:16" ht="12.75">
      <c r="A183" s="25" t="s">
        <v>45</v>
      </c>
      <c s="29" t="s">
        <v>296</v>
      </c>
      <c s="29" t="s">
        <v>291</v>
      </c>
      <c s="25" t="s">
        <v>89</v>
      </c>
      <c s="30" t="s">
        <v>292</v>
      </c>
      <c s="31" t="s">
        <v>63</v>
      </c>
      <c s="32">
        <v>142</v>
      </c>
      <c s="33">
        <v>0</v>
      </c>
      <c s="33">
        <f>ROUND(ROUND(H183,2)*ROUND(G183,3),2)</f>
      </c>
      <c r="O183">
        <f>(I183*21)/100</f>
      </c>
      <c t="s">
        <v>24</v>
      </c>
    </row>
    <row r="184" spans="1:5" ht="12.75">
      <c r="A184" s="34" t="s">
        <v>50</v>
      </c>
      <c r="E184" s="35" t="s">
        <v>297</v>
      </c>
    </row>
    <row r="185" spans="1:5" ht="12.75">
      <c r="A185" s="36" t="s">
        <v>52</v>
      </c>
      <c r="E185" s="37" t="s">
        <v>298</v>
      </c>
    </row>
    <row r="186" spans="1:5" ht="102">
      <c r="A186" t="s">
        <v>53</v>
      </c>
      <c r="E186" s="35" t="s">
        <v>295</v>
      </c>
    </row>
    <row r="187" spans="1:16" ht="12.75">
      <c r="A187" s="25" t="s">
        <v>45</v>
      </c>
      <c s="29" t="s">
        <v>299</v>
      </c>
      <c s="29" t="s">
        <v>300</v>
      </c>
      <c s="25" t="s">
        <v>47</v>
      </c>
      <c s="30" t="s">
        <v>301</v>
      </c>
      <c s="31" t="s">
        <v>63</v>
      </c>
      <c s="32">
        <v>106.5</v>
      </c>
      <c s="33">
        <v>0</v>
      </c>
      <c s="33">
        <f>ROUND(ROUND(H187,2)*ROUND(G187,3),2)</f>
      </c>
      <c r="O187">
        <f>(I187*21)/100</f>
      </c>
      <c t="s">
        <v>24</v>
      </c>
    </row>
    <row r="188" spans="1:5" ht="12.75">
      <c r="A188" s="34" t="s">
        <v>50</v>
      </c>
      <c r="E188" s="35" t="s">
        <v>302</v>
      </c>
    </row>
    <row r="189" spans="1:5" ht="12.75">
      <c r="A189" s="36" t="s">
        <v>52</v>
      </c>
      <c r="E189" s="37" t="s">
        <v>303</v>
      </c>
    </row>
    <row r="190" spans="1:5" ht="102">
      <c r="A190" t="s">
        <v>53</v>
      </c>
      <c r="E190" s="35" t="s">
        <v>304</v>
      </c>
    </row>
    <row r="191" spans="1:16" ht="12.75">
      <c r="A191" s="25" t="s">
        <v>45</v>
      </c>
      <c s="29" t="s">
        <v>305</v>
      </c>
      <c s="29" t="s">
        <v>306</v>
      </c>
      <c s="25" t="s">
        <v>47</v>
      </c>
      <c s="30" t="s">
        <v>307</v>
      </c>
      <c s="31" t="s">
        <v>63</v>
      </c>
      <c s="32">
        <v>36.6</v>
      </c>
      <c s="33">
        <v>0</v>
      </c>
      <c s="33">
        <f>ROUND(ROUND(H191,2)*ROUND(G191,3),2)</f>
      </c>
      <c r="O191">
        <f>(I191*21)/100</f>
      </c>
      <c t="s">
        <v>24</v>
      </c>
    </row>
    <row r="192" spans="1:5" ht="12.75">
      <c r="A192" s="34" t="s">
        <v>50</v>
      </c>
      <c r="E192" s="35" t="s">
        <v>308</v>
      </c>
    </row>
    <row r="193" spans="1:5" ht="51">
      <c r="A193" s="36" t="s">
        <v>52</v>
      </c>
      <c r="E193" s="37" t="s">
        <v>309</v>
      </c>
    </row>
    <row r="194" spans="1:5" ht="102">
      <c r="A194" t="s">
        <v>53</v>
      </c>
      <c r="E194" s="35" t="s">
        <v>310</v>
      </c>
    </row>
    <row r="195" spans="1:18" ht="12.75" customHeight="1">
      <c r="A195" s="6" t="s">
        <v>43</v>
      </c>
      <c s="6"/>
      <c s="39" t="s">
        <v>22</v>
      </c>
      <c s="6"/>
      <c s="27" t="s">
        <v>311</v>
      </c>
      <c s="6"/>
      <c s="6"/>
      <c s="6"/>
      <c s="40">
        <f>0+Q195</f>
      </c>
      <c r="O195">
        <f>0+R195</f>
      </c>
      <c r="Q195">
        <f>0+I196+I200+I204+I208+I212+I216+I220+I224</f>
      </c>
      <c>
        <f>0+O196+O200+O204+O208+O212+O216+O220+O224</f>
      </c>
    </row>
    <row r="196" spans="1:16" ht="12.75">
      <c r="A196" s="25" t="s">
        <v>45</v>
      </c>
      <c s="29" t="s">
        <v>312</v>
      </c>
      <c s="29" t="s">
        <v>313</v>
      </c>
      <c s="25" t="s">
        <v>47</v>
      </c>
      <c s="30" t="s">
        <v>314</v>
      </c>
      <c s="31" t="s">
        <v>315</v>
      </c>
      <c s="32">
        <v>57.64</v>
      </c>
      <c s="33">
        <v>0</v>
      </c>
      <c s="33">
        <f>ROUND(ROUND(H196,2)*ROUND(G196,3),2)</f>
      </c>
      <c r="O196">
        <f>(I196*21)/100</f>
      </c>
      <c t="s">
        <v>24</v>
      </c>
    </row>
    <row r="197" spans="1:5" ht="12.75">
      <c r="A197" s="34" t="s">
        <v>50</v>
      </c>
      <c r="E197" s="35" t="s">
        <v>316</v>
      </c>
    </row>
    <row r="198" spans="1:5" ht="38.25">
      <c r="A198" s="36" t="s">
        <v>52</v>
      </c>
      <c r="E198" s="37" t="s">
        <v>317</v>
      </c>
    </row>
    <row r="199" spans="1:5" ht="25.5">
      <c r="A199" t="s">
        <v>53</v>
      </c>
      <c r="E199" s="35" t="s">
        <v>318</v>
      </c>
    </row>
    <row r="200" spans="1:16" ht="12.75">
      <c r="A200" s="25" t="s">
        <v>45</v>
      </c>
      <c s="29" t="s">
        <v>319</v>
      </c>
      <c s="29" t="s">
        <v>320</v>
      </c>
      <c s="25" t="s">
        <v>47</v>
      </c>
      <c s="30" t="s">
        <v>321</v>
      </c>
      <c s="31" t="s">
        <v>93</v>
      </c>
      <c s="32">
        <v>2.678</v>
      </c>
      <c s="33">
        <v>0</v>
      </c>
      <c s="33">
        <f>ROUND(ROUND(H200,2)*ROUND(G200,3),2)</f>
      </c>
      <c r="O200">
        <f>(I200*21)/100</f>
      </c>
      <c t="s">
        <v>24</v>
      </c>
    </row>
    <row r="201" spans="1:5" ht="12.75">
      <c r="A201" s="34" t="s">
        <v>50</v>
      </c>
      <c r="E201" s="35" t="s">
        <v>322</v>
      </c>
    </row>
    <row r="202" spans="1:5" ht="38.25">
      <c r="A202" s="36" t="s">
        <v>52</v>
      </c>
      <c r="E202" s="37" t="s">
        <v>323</v>
      </c>
    </row>
    <row r="203" spans="1:5" ht="382.5">
      <c r="A203" t="s">
        <v>53</v>
      </c>
      <c r="E203" s="35" t="s">
        <v>324</v>
      </c>
    </row>
    <row r="204" spans="1:16" ht="12.75">
      <c r="A204" s="25" t="s">
        <v>45</v>
      </c>
      <c s="29" t="s">
        <v>325</v>
      </c>
      <c s="29" t="s">
        <v>326</v>
      </c>
      <c s="25" t="s">
        <v>47</v>
      </c>
      <c s="30" t="s">
        <v>327</v>
      </c>
      <c s="31" t="s">
        <v>85</v>
      </c>
      <c s="32">
        <v>0.631</v>
      </c>
      <c s="33">
        <v>0</v>
      </c>
      <c s="33">
        <f>ROUND(ROUND(H204,2)*ROUND(G204,3),2)</f>
      </c>
      <c r="O204">
        <f>(I204*21)/100</f>
      </c>
      <c t="s">
        <v>24</v>
      </c>
    </row>
    <row r="205" spans="1:5" ht="12.75">
      <c r="A205" s="34" t="s">
        <v>50</v>
      </c>
      <c r="E205" s="35" t="s">
        <v>281</v>
      </c>
    </row>
    <row r="206" spans="1:5" ht="12.75">
      <c r="A206" s="36" t="s">
        <v>52</v>
      </c>
      <c r="E206" s="37" t="s">
        <v>328</v>
      </c>
    </row>
    <row r="207" spans="1:5" ht="242.25">
      <c r="A207" t="s">
        <v>53</v>
      </c>
      <c r="E207" s="35" t="s">
        <v>329</v>
      </c>
    </row>
    <row r="208" spans="1:16" ht="12.75">
      <c r="A208" s="25" t="s">
        <v>45</v>
      </c>
      <c s="29" t="s">
        <v>330</v>
      </c>
      <c s="29" t="s">
        <v>331</v>
      </c>
      <c s="25" t="s">
        <v>47</v>
      </c>
      <c s="30" t="s">
        <v>332</v>
      </c>
      <c s="31" t="s">
        <v>93</v>
      </c>
      <c s="32">
        <v>10.944</v>
      </c>
      <c s="33">
        <v>0</v>
      </c>
      <c s="33">
        <f>ROUND(ROUND(H208,2)*ROUND(G208,3),2)</f>
      </c>
      <c r="O208">
        <f>(I208*21)/100</f>
      </c>
      <c t="s">
        <v>24</v>
      </c>
    </row>
    <row r="209" spans="1:5" ht="25.5">
      <c r="A209" s="34" t="s">
        <v>50</v>
      </c>
      <c r="E209" s="35" t="s">
        <v>333</v>
      </c>
    </row>
    <row r="210" spans="1:5" ht="25.5">
      <c r="A210" s="36" t="s">
        <v>52</v>
      </c>
      <c r="E210" s="37" t="s">
        <v>334</v>
      </c>
    </row>
    <row r="211" spans="1:5" ht="229.5">
      <c r="A211" t="s">
        <v>53</v>
      </c>
      <c r="E211" s="35" t="s">
        <v>335</v>
      </c>
    </row>
    <row r="212" spans="1:16" ht="12.75">
      <c r="A212" s="25" t="s">
        <v>45</v>
      </c>
      <c s="29" t="s">
        <v>336</v>
      </c>
      <c s="29" t="s">
        <v>337</v>
      </c>
      <c s="25" t="s">
        <v>47</v>
      </c>
      <c s="30" t="s">
        <v>338</v>
      </c>
      <c s="31" t="s">
        <v>93</v>
      </c>
      <c s="32">
        <v>32.06</v>
      </c>
      <c s="33">
        <v>0</v>
      </c>
      <c s="33">
        <f>ROUND(ROUND(H212,2)*ROUND(G212,3),2)</f>
      </c>
      <c r="O212">
        <f>(I212*21)/100</f>
      </c>
      <c t="s">
        <v>24</v>
      </c>
    </row>
    <row r="213" spans="1:5" ht="12.75">
      <c r="A213" s="34" t="s">
        <v>50</v>
      </c>
      <c r="E213" s="35" t="s">
        <v>47</v>
      </c>
    </row>
    <row r="214" spans="1:5" ht="51">
      <c r="A214" s="36" t="s">
        <v>52</v>
      </c>
      <c r="E214" s="37" t="s">
        <v>339</v>
      </c>
    </row>
    <row r="215" spans="1:5" ht="51">
      <c r="A215" t="s">
        <v>53</v>
      </c>
      <c r="E215" s="35" t="s">
        <v>340</v>
      </c>
    </row>
    <row r="216" spans="1:16" ht="12.75">
      <c r="A216" s="25" t="s">
        <v>45</v>
      </c>
      <c s="29" t="s">
        <v>341</v>
      </c>
      <c s="29" t="s">
        <v>342</v>
      </c>
      <c s="25" t="s">
        <v>47</v>
      </c>
      <c s="30" t="s">
        <v>343</v>
      </c>
      <c s="31" t="s">
        <v>93</v>
      </c>
      <c s="32">
        <v>1.8</v>
      </c>
      <c s="33">
        <v>0</v>
      </c>
      <c s="33">
        <f>ROUND(ROUND(H216,2)*ROUND(G216,3),2)</f>
      </c>
      <c r="O216">
        <f>(I216*21)/100</f>
      </c>
      <c t="s">
        <v>24</v>
      </c>
    </row>
    <row r="217" spans="1:5" ht="12.75">
      <c r="A217" s="34" t="s">
        <v>50</v>
      </c>
      <c r="E217" s="35" t="s">
        <v>47</v>
      </c>
    </row>
    <row r="218" spans="1:5" ht="89.25">
      <c r="A218" s="36" t="s">
        <v>52</v>
      </c>
      <c r="E218" s="37" t="s">
        <v>344</v>
      </c>
    </row>
    <row r="219" spans="1:5" ht="25.5">
      <c r="A219" t="s">
        <v>53</v>
      </c>
      <c r="E219" s="35" t="s">
        <v>345</v>
      </c>
    </row>
    <row r="220" spans="1:16" ht="12.75">
      <c r="A220" s="25" t="s">
        <v>45</v>
      </c>
      <c s="29" t="s">
        <v>346</v>
      </c>
      <c s="29" t="s">
        <v>347</v>
      </c>
      <c s="25" t="s">
        <v>47</v>
      </c>
      <c s="30" t="s">
        <v>348</v>
      </c>
      <c s="31" t="s">
        <v>93</v>
      </c>
      <c s="32">
        <v>28.356</v>
      </c>
      <c s="33">
        <v>0</v>
      </c>
      <c s="33">
        <f>ROUND(ROUND(H220,2)*ROUND(G220,3),2)</f>
      </c>
      <c r="O220">
        <f>(I220*21)/100</f>
      </c>
      <c t="s">
        <v>24</v>
      </c>
    </row>
    <row r="221" spans="1:5" ht="12.75">
      <c r="A221" s="34" t="s">
        <v>50</v>
      </c>
      <c r="E221" s="35" t="s">
        <v>349</v>
      </c>
    </row>
    <row r="222" spans="1:5" ht="51">
      <c r="A222" s="36" t="s">
        <v>52</v>
      </c>
      <c r="E222" s="37" t="s">
        <v>350</v>
      </c>
    </row>
    <row r="223" spans="1:5" ht="369.75">
      <c r="A223" t="s">
        <v>53</v>
      </c>
      <c r="E223" s="35" t="s">
        <v>351</v>
      </c>
    </row>
    <row r="224" spans="1:16" ht="12.75">
      <c r="A224" s="25" t="s">
        <v>45</v>
      </c>
      <c s="29" t="s">
        <v>352</v>
      </c>
      <c s="29" t="s">
        <v>353</v>
      </c>
      <c s="25" t="s">
        <v>47</v>
      </c>
      <c s="30" t="s">
        <v>354</v>
      </c>
      <c s="31" t="s">
        <v>85</v>
      </c>
      <c s="32">
        <v>5.565</v>
      </c>
      <c s="33">
        <v>0</v>
      </c>
      <c s="33">
        <f>ROUND(ROUND(H224,2)*ROUND(G224,3),2)</f>
      </c>
      <c r="O224">
        <f>(I224*21)/100</f>
      </c>
      <c t="s">
        <v>24</v>
      </c>
    </row>
    <row r="225" spans="1:5" ht="12.75">
      <c r="A225" s="34" t="s">
        <v>50</v>
      </c>
      <c r="E225" s="35" t="s">
        <v>281</v>
      </c>
    </row>
    <row r="226" spans="1:5" ht="12.75">
      <c r="A226" s="36" t="s">
        <v>52</v>
      </c>
      <c r="E226" s="37" t="s">
        <v>355</v>
      </c>
    </row>
    <row r="227" spans="1:5" ht="267.75">
      <c r="A227" t="s">
        <v>53</v>
      </c>
      <c r="E227" s="35" t="s">
        <v>283</v>
      </c>
    </row>
    <row r="228" spans="1:18" ht="12.75" customHeight="1">
      <c r="A228" s="6" t="s">
        <v>43</v>
      </c>
      <c s="6"/>
      <c s="39" t="s">
        <v>33</v>
      </c>
      <c s="6"/>
      <c s="27" t="s">
        <v>356</v>
      </c>
      <c s="6"/>
      <c s="6"/>
      <c s="6"/>
      <c s="40">
        <f>0+Q228</f>
      </c>
      <c r="O228">
        <f>0+R228</f>
      </c>
      <c r="Q228">
        <f>0+I229+I233+I237+I241+I245+I249+I253+I257+I261+I265+I269</f>
      </c>
      <c>
        <f>0+O229+O233+O237+O241+O245+O249+O253+O257+O261+O265+O269</f>
      </c>
    </row>
    <row r="229" spans="1:16" ht="12.75">
      <c r="A229" s="25" t="s">
        <v>45</v>
      </c>
      <c s="29" t="s">
        <v>357</v>
      </c>
      <c s="29" t="s">
        <v>358</v>
      </c>
      <c s="25" t="s">
        <v>47</v>
      </c>
      <c s="30" t="s">
        <v>359</v>
      </c>
      <c s="31" t="s">
        <v>93</v>
      </c>
      <c s="32">
        <v>17.203</v>
      </c>
      <c s="33">
        <v>0</v>
      </c>
      <c s="33">
        <f>ROUND(ROUND(H229,2)*ROUND(G229,3),2)</f>
      </c>
      <c r="O229">
        <f>(I229*21)/100</f>
      </c>
      <c t="s">
        <v>24</v>
      </c>
    </row>
    <row r="230" spans="1:5" ht="25.5">
      <c r="A230" s="34" t="s">
        <v>50</v>
      </c>
      <c r="E230" s="35" t="s">
        <v>360</v>
      </c>
    </row>
    <row r="231" spans="1:5" ht="12.75">
      <c r="A231" s="36" t="s">
        <v>52</v>
      </c>
      <c r="E231" s="37" t="s">
        <v>361</v>
      </c>
    </row>
    <row r="232" spans="1:5" ht="369.75">
      <c r="A232" t="s">
        <v>53</v>
      </c>
      <c r="E232" s="35" t="s">
        <v>362</v>
      </c>
    </row>
    <row r="233" spans="1:16" ht="12.75">
      <c r="A233" s="25" t="s">
        <v>45</v>
      </c>
      <c s="29" t="s">
        <v>363</v>
      </c>
      <c s="29" t="s">
        <v>364</v>
      </c>
      <c s="25" t="s">
        <v>47</v>
      </c>
      <c s="30" t="s">
        <v>365</v>
      </c>
      <c s="31" t="s">
        <v>85</v>
      </c>
      <c s="32">
        <v>3.376</v>
      </c>
      <c s="33">
        <v>0</v>
      </c>
      <c s="33">
        <f>ROUND(ROUND(H233,2)*ROUND(G233,3),2)</f>
      </c>
      <c r="O233">
        <f>(I233*21)/100</f>
      </c>
      <c t="s">
        <v>24</v>
      </c>
    </row>
    <row r="234" spans="1:5" ht="12.75">
      <c r="A234" s="34" t="s">
        <v>50</v>
      </c>
      <c r="E234" s="35" t="s">
        <v>281</v>
      </c>
    </row>
    <row r="235" spans="1:5" ht="12.75">
      <c r="A235" s="36" t="s">
        <v>52</v>
      </c>
      <c r="E235" s="37" t="s">
        <v>366</v>
      </c>
    </row>
    <row r="236" spans="1:5" ht="267.75">
      <c r="A236" t="s">
        <v>53</v>
      </c>
      <c r="E236" s="35" t="s">
        <v>367</v>
      </c>
    </row>
    <row r="237" spans="1:16" ht="12.75">
      <c r="A237" s="25" t="s">
        <v>45</v>
      </c>
      <c s="29" t="s">
        <v>368</v>
      </c>
      <c s="29" t="s">
        <v>369</v>
      </c>
      <c s="25" t="s">
        <v>47</v>
      </c>
      <c s="30" t="s">
        <v>370</v>
      </c>
      <c s="31" t="s">
        <v>93</v>
      </c>
      <c s="32">
        <v>3.57</v>
      </c>
      <c s="33">
        <v>0</v>
      </c>
      <c s="33">
        <f>ROUND(ROUND(H237,2)*ROUND(G237,3),2)</f>
      </c>
      <c r="O237">
        <f>(I237*21)/100</f>
      </c>
      <c t="s">
        <v>24</v>
      </c>
    </row>
    <row r="238" spans="1:5" ht="12.75">
      <c r="A238" s="34" t="s">
        <v>50</v>
      </c>
      <c r="E238" s="35" t="s">
        <v>371</v>
      </c>
    </row>
    <row r="239" spans="1:5" ht="38.25">
      <c r="A239" s="36" t="s">
        <v>52</v>
      </c>
      <c r="E239" s="37" t="s">
        <v>372</v>
      </c>
    </row>
    <row r="240" spans="1:5" ht="369.75">
      <c r="A240" t="s">
        <v>53</v>
      </c>
      <c r="E240" s="35" t="s">
        <v>362</v>
      </c>
    </row>
    <row r="241" spans="1:16" ht="12.75">
      <c r="A241" s="25" t="s">
        <v>45</v>
      </c>
      <c s="29" t="s">
        <v>373</v>
      </c>
      <c s="29" t="s">
        <v>374</v>
      </c>
      <c s="25" t="s">
        <v>47</v>
      </c>
      <c s="30" t="s">
        <v>375</v>
      </c>
      <c s="31" t="s">
        <v>93</v>
      </c>
      <c s="32">
        <v>5.275</v>
      </c>
      <c s="33">
        <v>0</v>
      </c>
      <c s="33">
        <f>ROUND(ROUND(H241,2)*ROUND(G241,3),2)</f>
      </c>
      <c r="O241">
        <f>(I241*21)/100</f>
      </c>
      <c t="s">
        <v>24</v>
      </c>
    </row>
    <row r="242" spans="1:5" ht="12.75">
      <c r="A242" s="34" t="s">
        <v>50</v>
      </c>
      <c r="E242" s="35" t="s">
        <v>376</v>
      </c>
    </row>
    <row r="243" spans="1:5" ht="51">
      <c r="A243" s="36" t="s">
        <v>52</v>
      </c>
      <c r="E243" s="37" t="s">
        <v>377</v>
      </c>
    </row>
    <row r="244" spans="1:5" ht="369.75">
      <c r="A244" t="s">
        <v>53</v>
      </c>
      <c r="E244" s="35" t="s">
        <v>362</v>
      </c>
    </row>
    <row r="245" spans="1:16" ht="12.75">
      <c r="A245" s="25" t="s">
        <v>45</v>
      </c>
      <c s="29" t="s">
        <v>378</v>
      </c>
      <c s="29" t="s">
        <v>379</v>
      </c>
      <c s="25" t="s">
        <v>47</v>
      </c>
      <c s="30" t="s">
        <v>380</v>
      </c>
      <c s="31" t="s">
        <v>93</v>
      </c>
      <c s="32">
        <v>1</v>
      </c>
      <c s="33">
        <v>0</v>
      </c>
      <c s="33">
        <f>ROUND(ROUND(H245,2)*ROUND(G245,3),2)</f>
      </c>
      <c r="O245">
        <f>(I245*21)/100</f>
      </c>
      <c t="s">
        <v>24</v>
      </c>
    </row>
    <row r="246" spans="1:5" ht="12.75">
      <c r="A246" s="34" t="s">
        <v>50</v>
      </c>
      <c r="E246" s="35" t="s">
        <v>322</v>
      </c>
    </row>
    <row r="247" spans="1:5" ht="12.75">
      <c r="A247" s="36" t="s">
        <v>52</v>
      </c>
      <c r="E247" s="37" t="s">
        <v>381</v>
      </c>
    </row>
    <row r="248" spans="1:5" ht="369.75">
      <c r="A248" t="s">
        <v>53</v>
      </c>
      <c r="E248" s="35" t="s">
        <v>362</v>
      </c>
    </row>
    <row r="249" spans="1:16" ht="12.75">
      <c r="A249" s="25" t="s">
        <v>45</v>
      </c>
      <c s="29" t="s">
        <v>382</v>
      </c>
      <c s="29" t="s">
        <v>383</v>
      </c>
      <c s="25" t="s">
        <v>47</v>
      </c>
      <c s="30" t="s">
        <v>384</v>
      </c>
      <c s="31" t="s">
        <v>93</v>
      </c>
      <c s="32">
        <v>58.498</v>
      </c>
      <c s="33">
        <v>0</v>
      </c>
      <c s="33">
        <f>ROUND(ROUND(H249,2)*ROUND(G249,3),2)</f>
      </c>
      <c r="O249">
        <f>(I249*21)/100</f>
      </c>
      <c t="s">
        <v>24</v>
      </c>
    </row>
    <row r="250" spans="1:5" ht="12.75">
      <c r="A250" s="34" t="s">
        <v>50</v>
      </c>
      <c r="E250" s="35" t="s">
        <v>47</v>
      </c>
    </row>
    <row r="251" spans="1:5" ht="76.5">
      <c r="A251" s="36" t="s">
        <v>52</v>
      </c>
      <c r="E251" s="37" t="s">
        <v>385</v>
      </c>
    </row>
    <row r="252" spans="1:5" ht="369.75">
      <c r="A252" t="s">
        <v>53</v>
      </c>
      <c r="E252" s="35" t="s">
        <v>386</v>
      </c>
    </row>
    <row r="253" spans="1:16" ht="12.75">
      <c r="A253" s="25" t="s">
        <v>45</v>
      </c>
      <c s="29" t="s">
        <v>387</v>
      </c>
      <c s="29" t="s">
        <v>388</v>
      </c>
      <c s="25" t="s">
        <v>47</v>
      </c>
      <c s="30" t="s">
        <v>389</v>
      </c>
      <c s="31" t="s">
        <v>93</v>
      </c>
      <c s="32">
        <v>107.906</v>
      </c>
      <c s="33">
        <v>0</v>
      </c>
      <c s="33">
        <f>ROUND(ROUND(H253,2)*ROUND(G253,3),2)</f>
      </c>
      <c r="O253">
        <f>(I253*21)/100</f>
      </c>
      <c t="s">
        <v>24</v>
      </c>
    </row>
    <row r="254" spans="1:5" ht="12.75">
      <c r="A254" s="34" t="s">
        <v>50</v>
      </c>
      <c r="E254" s="35" t="s">
        <v>47</v>
      </c>
    </row>
    <row r="255" spans="1:5" ht="76.5">
      <c r="A255" s="36" t="s">
        <v>52</v>
      </c>
      <c r="E255" s="37" t="s">
        <v>390</v>
      </c>
    </row>
    <row r="256" spans="1:5" ht="38.25">
      <c r="A256" t="s">
        <v>53</v>
      </c>
      <c r="E256" s="35" t="s">
        <v>391</v>
      </c>
    </row>
    <row r="257" spans="1:16" ht="12.75">
      <c r="A257" s="25" t="s">
        <v>45</v>
      </c>
      <c s="29" t="s">
        <v>392</v>
      </c>
      <c s="29" t="s">
        <v>393</v>
      </c>
      <c s="25" t="s">
        <v>47</v>
      </c>
      <c s="30" t="s">
        <v>394</v>
      </c>
      <c s="31" t="s">
        <v>93</v>
      </c>
      <c s="32">
        <v>5.375</v>
      </c>
      <c s="33">
        <v>0</v>
      </c>
      <c s="33">
        <f>ROUND(ROUND(H257,2)*ROUND(G257,3),2)</f>
      </c>
      <c r="O257">
        <f>(I257*21)/100</f>
      </c>
      <c t="s">
        <v>24</v>
      </c>
    </row>
    <row r="258" spans="1:5" ht="12.75">
      <c r="A258" s="34" t="s">
        <v>50</v>
      </c>
      <c r="E258" s="35" t="s">
        <v>47</v>
      </c>
    </row>
    <row r="259" spans="1:5" ht="51">
      <c r="A259" s="36" t="s">
        <v>52</v>
      </c>
      <c r="E259" s="37" t="s">
        <v>395</v>
      </c>
    </row>
    <row r="260" spans="1:5" ht="51">
      <c r="A260" t="s">
        <v>53</v>
      </c>
      <c r="E260" s="35" t="s">
        <v>396</v>
      </c>
    </row>
    <row r="261" spans="1:16" ht="12.75">
      <c r="A261" s="25" t="s">
        <v>45</v>
      </c>
      <c s="29" t="s">
        <v>397</v>
      </c>
      <c s="29" t="s">
        <v>398</v>
      </c>
      <c s="25" t="s">
        <v>47</v>
      </c>
      <c s="30" t="s">
        <v>399</v>
      </c>
      <c s="31" t="s">
        <v>93</v>
      </c>
      <c s="32">
        <v>7.15</v>
      </c>
      <c s="33">
        <v>0</v>
      </c>
      <c s="33">
        <f>ROUND(ROUND(H261,2)*ROUND(G261,3),2)</f>
      </c>
      <c r="O261">
        <f>(I261*21)/100</f>
      </c>
      <c t="s">
        <v>24</v>
      </c>
    </row>
    <row r="262" spans="1:5" ht="12.75">
      <c r="A262" s="34" t="s">
        <v>50</v>
      </c>
      <c r="E262" s="35" t="s">
        <v>400</v>
      </c>
    </row>
    <row r="263" spans="1:5" ht="51">
      <c r="A263" s="36" t="s">
        <v>52</v>
      </c>
      <c r="E263" s="37" t="s">
        <v>401</v>
      </c>
    </row>
    <row r="264" spans="1:5" ht="102">
      <c r="A264" t="s">
        <v>53</v>
      </c>
      <c r="E264" s="35" t="s">
        <v>402</v>
      </c>
    </row>
    <row r="265" spans="1:16" ht="12.75">
      <c r="A265" s="25" t="s">
        <v>45</v>
      </c>
      <c s="29" t="s">
        <v>403</v>
      </c>
      <c s="29" t="s">
        <v>404</v>
      </c>
      <c s="25" t="s">
        <v>47</v>
      </c>
      <c s="30" t="s">
        <v>405</v>
      </c>
      <c s="31" t="s">
        <v>63</v>
      </c>
      <c s="32">
        <v>4</v>
      </c>
      <c s="33">
        <v>0</v>
      </c>
      <c s="33">
        <f>ROUND(ROUND(H265,2)*ROUND(G265,3),2)</f>
      </c>
      <c r="O265">
        <f>(I265*21)/100</f>
      </c>
      <c t="s">
        <v>24</v>
      </c>
    </row>
    <row r="266" spans="1:5" ht="12.75">
      <c r="A266" s="34" t="s">
        <v>50</v>
      </c>
      <c r="E266" s="35" t="s">
        <v>47</v>
      </c>
    </row>
    <row r="267" spans="1:5" ht="12.75">
      <c r="A267" s="36" t="s">
        <v>52</v>
      </c>
      <c r="E267" s="37" t="s">
        <v>406</v>
      </c>
    </row>
    <row r="268" spans="1:5" ht="102">
      <c r="A268" t="s">
        <v>53</v>
      </c>
      <c r="E268" s="35" t="s">
        <v>407</v>
      </c>
    </row>
    <row r="269" spans="1:16" ht="12.75">
      <c r="A269" s="25" t="s">
        <v>45</v>
      </c>
      <c s="29" t="s">
        <v>408</v>
      </c>
      <c s="29" t="s">
        <v>409</v>
      </c>
      <c s="25" t="s">
        <v>47</v>
      </c>
      <c s="30" t="s">
        <v>410</v>
      </c>
      <c s="31" t="s">
        <v>93</v>
      </c>
      <c s="32">
        <v>3.55</v>
      </c>
      <c s="33">
        <v>0</v>
      </c>
      <c s="33">
        <f>ROUND(ROUND(H269,2)*ROUND(G269,3),2)</f>
      </c>
      <c r="O269">
        <f>(I269*21)/100</f>
      </c>
      <c t="s">
        <v>24</v>
      </c>
    </row>
    <row r="270" spans="1:5" ht="12.75">
      <c r="A270" s="34" t="s">
        <v>50</v>
      </c>
      <c r="E270" s="35" t="s">
        <v>376</v>
      </c>
    </row>
    <row r="271" spans="1:5" ht="51">
      <c r="A271" s="36" t="s">
        <v>52</v>
      </c>
      <c r="E271" s="37" t="s">
        <v>411</v>
      </c>
    </row>
    <row r="272" spans="1:5" ht="357">
      <c r="A272" t="s">
        <v>53</v>
      </c>
      <c r="E272" s="35" t="s">
        <v>412</v>
      </c>
    </row>
    <row r="273" spans="1:18" ht="12.75" customHeight="1">
      <c r="A273" s="6" t="s">
        <v>43</v>
      </c>
      <c s="6"/>
      <c s="39" t="s">
        <v>35</v>
      </c>
      <c s="6"/>
      <c s="27" t="s">
        <v>66</v>
      </c>
      <c s="6"/>
      <c s="6"/>
      <c s="6"/>
      <c s="40">
        <f>0+Q273</f>
      </c>
      <c r="O273">
        <f>0+R273</f>
      </c>
      <c r="Q273">
        <f>0+I274+I278+I282+I286+I290+I294+I298+I302</f>
      </c>
      <c>
        <f>0+O274+O278+O282+O286+O290+O294+O298+O302</f>
      </c>
    </row>
    <row r="274" spans="1:16" ht="25.5">
      <c r="A274" s="25" t="s">
        <v>45</v>
      </c>
      <c s="29" t="s">
        <v>413</v>
      </c>
      <c s="29" t="s">
        <v>414</v>
      </c>
      <c s="25" t="s">
        <v>47</v>
      </c>
      <c s="30" t="s">
        <v>415</v>
      </c>
      <c s="31" t="s">
        <v>63</v>
      </c>
      <c s="32">
        <v>106.875</v>
      </c>
      <c s="33">
        <v>0</v>
      </c>
      <c s="33">
        <f>ROUND(ROUND(H274,2)*ROUND(G274,3),2)</f>
      </c>
      <c r="O274">
        <f>(I274*21)/100</f>
      </c>
      <c t="s">
        <v>24</v>
      </c>
    </row>
    <row r="275" spans="1:5" ht="12.75">
      <c r="A275" s="34" t="s">
        <v>50</v>
      </c>
      <c r="E275" s="35" t="s">
        <v>416</v>
      </c>
    </row>
    <row r="276" spans="1:5" ht="51">
      <c r="A276" s="36" t="s">
        <v>52</v>
      </c>
      <c r="E276" s="37" t="s">
        <v>417</v>
      </c>
    </row>
    <row r="277" spans="1:5" ht="51">
      <c r="A277" t="s">
        <v>53</v>
      </c>
      <c r="E277" s="35" t="s">
        <v>418</v>
      </c>
    </row>
    <row r="278" spans="1:16" ht="12.75">
      <c r="A278" s="25" t="s">
        <v>45</v>
      </c>
      <c s="29" t="s">
        <v>419</v>
      </c>
      <c s="29" t="s">
        <v>420</v>
      </c>
      <c s="25" t="s">
        <v>47</v>
      </c>
      <c s="30" t="s">
        <v>421</v>
      </c>
      <c s="31" t="s">
        <v>63</v>
      </c>
      <c s="32">
        <v>106.875</v>
      </c>
      <c s="33">
        <v>0</v>
      </c>
      <c s="33">
        <f>ROUND(ROUND(H278,2)*ROUND(G278,3),2)</f>
      </c>
      <c r="O278">
        <f>(I278*21)/100</f>
      </c>
      <c t="s">
        <v>24</v>
      </c>
    </row>
    <row r="279" spans="1:5" ht="12.75">
      <c r="A279" s="34" t="s">
        <v>50</v>
      </c>
      <c r="E279" s="35" t="s">
        <v>422</v>
      </c>
    </row>
    <row r="280" spans="1:5" ht="51">
      <c r="A280" s="36" t="s">
        <v>52</v>
      </c>
      <c r="E280" s="37" t="s">
        <v>417</v>
      </c>
    </row>
    <row r="281" spans="1:5" ht="51">
      <c r="A281" t="s">
        <v>53</v>
      </c>
      <c r="E281" s="35" t="s">
        <v>418</v>
      </c>
    </row>
    <row r="282" spans="1:16" ht="12.75">
      <c r="A282" s="25" t="s">
        <v>45</v>
      </c>
      <c s="29" t="s">
        <v>423</v>
      </c>
      <c s="29" t="s">
        <v>424</v>
      </c>
      <c s="25" t="s">
        <v>47</v>
      </c>
      <c s="30" t="s">
        <v>425</v>
      </c>
      <c s="31" t="s">
        <v>93</v>
      </c>
      <c s="32">
        <v>1.658</v>
      </c>
      <c s="33">
        <v>0</v>
      </c>
      <c s="33">
        <f>ROUND(ROUND(H282,2)*ROUND(G282,3),2)</f>
      </c>
      <c r="O282">
        <f>(I282*21)/100</f>
      </c>
      <c t="s">
        <v>24</v>
      </c>
    </row>
    <row r="283" spans="1:5" ht="12.75">
      <c r="A283" s="34" t="s">
        <v>50</v>
      </c>
      <c r="E283" s="35" t="s">
        <v>426</v>
      </c>
    </row>
    <row r="284" spans="1:5" ht="76.5">
      <c r="A284" s="36" t="s">
        <v>52</v>
      </c>
      <c r="E284" s="37" t="s">
        <v>427</v>
      </c>
    </row>
    <row r="285" spans="1:5" ht="102">
      <c r="A285" t="s">
        <v>53</v>
      </c>
      <c r="E285" s="35" t="s">
        <v>428</v>
      </c>
    </row>
    <row r="286" spans="1:16" ht="12.75">
      <c r="A286" s="25" t="s">
        <v>45</v>
      </c>
      <c s="29" t="s">
        <v>429</v>
      </c>
      <c s="29" t="s">
        <v>67</v>
      </c>
      <c s="25" t="s">
        <v>47</v>
      </c>
      <c s="30" t="s">
        <v>68</v>
      </c>
      <c s="31" t="s">
        <v>63</v>
      </c>
      <c s="32">
        <v>106.875</v>
      </c>
      <c s="33">
        <v>0</v>
      </c>
      <c s="33">
        <f>ROUND(ROUND(H286,2)*ROUND(G286,3),2)</f>
      </c>
      <c r="O286">
        <f>(I286*21)/100</f>
      </c>
      <c t="s">
        <v>24</v>
      </c>
    </row>
    <row r="287" spans="1:5" ht="12.75">
      <c r="A287" s="34" t="s">
        <v>50</v>
      </c>
      <c r="E287" s="35" t="s">
        <v>430</v>
      </c>
    </row>
    <row r="288" spans="1:5" ht="12.75">
      <c r="A288" s="36" t="s">
        <v>52</v>
      </c>
      <c r="E288" s="37" t="s">
        <v>431</v>
      </c>
    </row>
    <row r="289" spans="1:5" ht="51">
      <c r="A289" t="s">
        <v>53</v>
      </c>
      <c r="E289" s="35" t="s">
        <v>432</v>
      </c>
    </row>
    <row r="290" spans="1:16" ht="12.75">
      <c r="A290" s="25" t="s">
        <v>45</v>
      </c>
      <c s="29" t="s">
        <v>433</v>
      </c>
      <c s="29" t="s">
        <v>434</v>
      </c>
      <c s="25" t="s">
        <v>47</v>
      </c>
      <c s="30" t="s">
        <v>435</v>
      </c>
      <c s="31" t="s">
        <v>63</v>
      </c>
      <c s="32">
        <v>134.5</v>
      </c>
      <c s="33">
        <v>0</v>
      </c>
      <c s="33">
        <f>ROUND(ROUND(H290,2)*ROUND(G290,3),2)</f>
      </c>
      <c r="O290">
        <f>(I290*21)/100</f>
      </c>
      <c t="s">
        <v>24</v>
      </c>
    </row>
    <row r="291" spans="1:5" ht="12.75">
      <c r="A291" s="34" t="s">
        <v>50</v>
      </c>
      <c r="E291" s="35" t="s">
        <v>436</v>
      </c>
    </row>
    <row r="292" spans="1:5" ht="12.75">
      <c r="A292" s="36" t="s">
        <v>52</v>
      </c>
      <c r="E292" s="37" t="s">
        <v>437</v>
      </c>
    </row>
    <row r="293" spans="1:5" ht="51">
      <c r="A293" t="s">
        <v>53</v>
      </c>
      <c r="E293" s="35" t="s">
        <v>432</v>
      </c>
    </row>
    <row r="294" spans="1:16" ht="12.75">
      <c r="A294" s="25" t="s">
        <v>45</v>
      </c>
      <c s="29" t="s">
        <v>438</v>
      </c>
      <c s="29" t="s">
        <v>439</v>
      </c>
      <c s="25" t="s">
        <v>83</v>
      </c>
      <c s="30" t="s">
        <v>440</v>
      </c>
      <c s="31" t="s">
        <v>63</v>
      </c>
      <c s="32">
        <v>134.5</v>
      </c>
      <c s="33">
        <v>0</v>
      </c>
      <c s="33">
        <f>ROUND(ROUND(H294,2)*ROUND(G294,3),2)</f>
      </c>
      <c r="O294">
        <f>(I294*21)/100</f>
      </c>
      <c t="s">
        <v>24</v>
      </c>
    </row>
    <row r="295" spans="1:5" ht="12.75">
      <c r="A295" s="34" t="s">
        <v>50</v>
      </c>
      <c r="E295" s="35" t="s">
        <v>441</v>
      </c>
    </row>
    <row r="296" spans="1:5" ht="25.5">
      <c r="A296" s="36" t="s">
        <v>52</v>
      </c>
      <c r="E296" s="37" t="s">
        <v>442</v>
      </c>
    </row>
    <row r="297" spans="1:5" ht="140.25">
      <c r="A297" t="s">
        <v>53</v>
      </c>
      <c r="E297" s="35" t="s">
        <v>73</v>
      </c>
    </row>
    <row r="298" spans="1:16" ht="12.75">
      <c r="A298" s="25" t="s">
        <v>45</v>
      </c>
      <c s="29" t="s">
        <v>443</v>
      </c>
      <c s="29" t="s">
        <v>439</v>
      </c>
      <c s="25" t="s">
        <v>89</v>
      </c>
      <c s="30" t="s">
        <v>440</v>
      </c>
      <c s="31" t="s">
        <v>63</v>
      </c>
      <c s="32">
        <v>27.625</v>
      </c>
      <c s="33">
        <v>0</v>
      </c>
      <c s="33">
        <f>ROUND(ROUND(H298,2)*ROUND(G298,3),2)</f>
      </c>
      <c r="O298">
        <f>(I298*21)/100</f>
      </c>
      <c t="s">
        <v>24</v>
      </c>
    </row>
    <row r="299" spans="1:5" ht="12.75">
      <c r="A299" s="34" t="s">
        <v>50</v>
      </c>
      <c r="E299" s="35" t="s">
        <v>444</v>
      </c>
    </row>
    <row r="300" spans="1:5" ht="12.75">
      <c r="A300" s="36" t="s">
        <v>52</v>
      </c>
      <c r="E300" s="37" t="s">
        <v>445</v>
      </c>
    </row>
    <row r="301" spans="1:5" ht="140.25">
      <c r="A301" t="s">
        <v>53</v>
      </c>
      <c r="E301" s="35" t="s">
        <v>73</v>
      </c>
    </row>
    <row r="302" spans="1:16" ht="12.75">
      <c r="A302" s="25" t="s">
        <v>45</v>
      </c>
      <c s="29" t="s">
        <v>446</v>
      </c>
      <c s="29" t="s">
        <v>447</v>
      </c>
      <c s="25" t="s">
        <v>47</v>
      </c>
      <c s="30" t="s">
        <v>448</v>
      </c>
      <c s="31" t="s">
        <v>63</v>
      </c>
      <c s="32">
        <v>106.875</v>
      </c>
      <c s="33">
        <v>0</v>
      </c>
      <c s="33">
        <f>ROUND(ROUND(H302,2)*ROUND(G302,3),2)</f>
      </c>
      <c r="O302">
        <f>(I302*21)/100</f>
      </c>
      <c t="s">
        <v>24</v>
      </c>
    </row>
    <row r="303" spans="1:5" ht="12.75">
      <c r="A303" s="34" t="s">
        <v>50</v>
      </c>
      <c r="E303" s="35" t="s">
        <v>449</v>
      </c>
    </row>
    <row r="304" spans="1:5" ht="51">
      <c r="A304" s="36" t="s">
        <v>52</v>
      </c>
      <c r="E304" s="37" t="s">
        <v>417</v>
      </c>
    </row>
    <row r="305" spans="1:5" ht="140.25">
      <c r="A305" t="s">
        <v>53</v>
      </c>
      <c r="E305" s="35" t="s">
        <v>450</v>
      </c>
    </row>
    <row r="306" spans="1:18" ht="12.75" customHeight="1">
      <c r="A306" s="6" t="s">
        <v>43</v>
      </c>
      <c s="6"/>
      <c s="39" t="s">
        <v>103</v>
      </c>
      <c s="6"/>
      <c s="27" t="s">
        <v>451</v>
      </c>
      <c s="6"/>
      <c s="6"/>
      <c s="6"/>
      <c s="40">
        <f>0+Q306</f>
      </c>
      <c r="O306">
        <f>0+R306</f>
      </c>
      <c r="Q306">
        <f>0+I307+I311+I315+I319+I323+I327</f>
      </c>
      <c>
        <f>0+O307+O311+O315+O319+O323+O327</f>
      </c>
    </row>
    <row r="307" spans="1:16" ht="25.5">
      <c r="A307" s="25" t="s">
        <v>45</v>
      </c>
      <c s="29" t="s">
        <v>452</v>
      </c>
      <c s="29" t="s">
        <v>453</v>
      </c>
      <c s="25" t="s">
        <v>47</v>
      </c>
      <c s="30" t="s">
        <v>454</v>
      </c>
      <c s="31" t="s">
        <v>63</v>
      </c>
      <c s="32">
        <v>84.5</v>
      </c>
      <c s="33">
        <v>0</v>
      </c>
      <c s="33">
        <f>ROUND(ROUND(H307,2)*ROUND(G307,3),2)</f>
      </c>
      <c r="O307">
        <f>(I307*21)/100</f>
      </c>
      <c t="s">
        <v>24</v>
      </c>
    </row>
    <row r="308" spans="1:5" ht="12.75">
      <c r="A308" s="34" t="s">
        <v>50</v>
      </c>
      <c r="E308" s="35" t="s">
        <v>455</v>
      </c>
    </row>
    <row r="309" spans="1:5" ht="51">
      <c r="A309" s="36" t="s">
        <v>52</v>
      </c>
      <c r="E309" s="37" t="s">
        <v>456</v>
      </c>
    </row>
    <row r="310" spans="1:5" ht="191.25">
      <c r="A310" t="s">
        <v>53</v>
      </c>
      <c r="E310" s="35" t="s">
        <v>457</v>
      </c>
    </row>
    <row r="311" spans="1:16" ht="12.75">
      <c r="A311" s="25" t="s">
        <v>45</v>
      </c>
      <c s="29" t="s">
        <v>458</v>
      </c>
      <c s="29" t="s">
        <v>459</v>
      </c>
      <c s="25" t="s">
        <v>47</v>
      </c>
      <c s="30" t="s">
        <v>460</v>
      </c>
      <c s="31" t="s">
        <v>63</v>
      </c>
      <c s="32">
        <v>5.95</v>
      </c>
      <c s="33">
        <v>0</v>
      </c>
      <c s="33">
        <f>ROUND(ROUND(H311,2)*ROUND(G311,3),2)</f>
      </c>
      <c r="O311">
        <f>(I311*21)/100</f>
      </c>
      <c t="s">
        <v>24</v>
      </c>
    </row>
    <row r="312" spans="1:5" ht="12.75">
      <c r="A312" s="34" t="s">
        <v>50</v>
      </c>
      <c r="E312" s="35" t="s">
        <v>461</v>
      </c>
    </row>
    <row r="313" spans="1:5" ht="51">
      <c r="A313" s="36" t="s">
        <v>52</v>
      </c>
      <c r="E313" s="37" t="s">
        <v>462</v>
      </c>
    </row>
    <row r="314" spans="1:5" ht="38.25">
      <c r="A314" t="s">
        <v>53</v>
      </c>
      <c r="E314" s="35" t="s">
        <v>463</v>
      </c>
    </row>
    <row r="315" spans="1:16" ht="12.75">
      <c r="A315" s="25" t="s">
        <v>45</v>
      </c>
      <c s="29" t="s">
        <v>464</v>
      </c>
      <c s="29" t="s">
        <v>465</v>
      </c>
      <c s="25" t="s">
        <v>47</v>
      </c>
      <c s="30" t="s">
        <v>466</v>
      </c>
      <c s="31" t="s">
        <v>63</v>
      </c>
      <c s="32">
        <v>119.915</v>
      </c>
      <c s="33">
        <v>0</v>
      </c>
      <c s="33">
        <f>ROUND(ROUND(H315,2)*ROUND(G315,3),2)</f>
      </c>
      <c r="O315">
        <f>(I315*21)/100</f>
      </c>
      <c t="s">
        <v>24</v>
      </c>
    </row>
    <row r="316" spans="1:5" ht="12.75">
      <c r="A316" s="34" t="s">
        <v>50</v>
      </c>
      <c r="E316" s="35" t="s">
        <v>467</v>
      </c>
    </row>
    <row r="317" spans="1:5" ht="102">
      <c r="A317" s="36" t="s">
        <v>52</v>
      </c>
      <c r="E317" s="37" t="s">
        <v>468</v>
      </c>
    </row>
    <row r="318" spans="1:5" ht="38.25">
      <c r="A318" t="s">
        <v>53</v>
      </c>
      <c r="E318" s="35" t="s">
        <v>463</v>
      </c>
    </row>
    <row r="319" spans="1:16" ht="12.75">
      <c r="A319" s="25" t="s">
        <v>45</v>
      </c>
      <c s="29" t="s">
        <v>469</v>
      </c>
      <c s="29" t="s">
        <v>470</v>
      </c>
      <c s="25" t="s">
        <v>47</v>
      </c>
      <c s="30" t="s">
        <v>471</v>
      </c>
      <c s="31" t="s">
        <v>63</v>
      </c>
      <c s="32">
        <v>11</v>
      </c>
      <c s="33">
        <v>0</v>
      </c>
      <c s="33">
        <f>ROUND(ROUND(H319,2)*ROUND(G319,3),2)</f>
      </c>
      <c r="O319">
        <f>(I319*21)/100</f>
      </c>
      <c t="s">
        <v>24</v>
      </c>
    </row>
    <row r="320" spans="1:5" ht="12.75">
      <c r="A320" s="34" t="s">
        <v>50</v>
      </c>
      <c r="E320" s="35" t="s">
        <v>472</v>
      </c>
    </row>
    <row r="321" spans="1:5" ht="12.75">
      <c r="A321" s="36" t="s">
        <v>52</v>
      </c>
      <c r="E321" s="37" t="s">
        <v>473</v>
      </c>
    </row>
    <row r="322" spans="1:5" ht="51">
      <c r="A322" t="s">
        <v>53</v>
      </c>
      <c r="E322" s="35" t="s">
        <v>474</v>
      </c>
    </row>
    <row r="323" spans="1:16" ht="12.75">
      <c r="A323" s="25" t="s">
        <v>45</v>
      </c>
      <c s="29" t="s">
        <v>475</v>
      </c>
      <c s="29" t="s">
        <v>476</v>
      </c>
      <c s="25" t="s">
        <v>47</v>
      </c>
      <c s="30" t="s">
        <v>477</v>
      </c>
      <c s="31" t="s">
        <v>63</v>
      </c>
      <c s="32">
        <v>19.708</v>
      </c>
      <c s="33">
        <v>0</v>
      </c>
      <c s="33">
        <f>ROUND(ROUND(H323,2)*ROUND(G323,3),2)</f>
      </c>
      <c r="O323">
        <f>(I323*21)/100</f>
      </c>
      <c t="s">
        <v>24</v>
      </c>
    </row>
    <row r="324" spans="1:5" ht="12.75">
      <c r="A324" s="34" t="s">
        <v>50</v>
      </c>
      <c r="E324" s="35" t="s">
        <v>47</v>
      </c>
    </row>
    <row r="325" spans="1:5" ht="63.75">
      <c r="A325" s="36" t="s">
        <v>52</v>
      </c>
      <c r="E325" s="37" t="s">
        <v>478</v>
      </c>
    </row>
    <row r="326" spans="1:5" ht="51">
      <c r="A326" t="s">
        <v>53</v>
      </c>
      <c r="E326" s="35" t="s">
        <v>479</v>
      </c>
    </row>
    <row r="327" spans="1:16" ht="12.75">
      <c r="A327" s="25" t="s">
        <v>45</v>
      </c>
      <c s="29" t="s">
        <v>480</v>
      </c>
      <c s="29" t="s">
        <v>481</v>
      </c>
      <c s="25" t="s">
        <v>47</v>
      </c>
      <c s="30" t="s">
        <v>482</v>
      </c>
      <c s="31" t="s">
        <v>63</v>
      </c>
      <c s="32">
        <v>3.09</v>
      </c>
      <c s="33">
        <v>0</v>
      </c>
      <c s="33">
        <f>ROUND(ROUND(H327,2)*ROUND(G327,3),2)</f>
      </c>
      <c r="O327">
        <f>(I327*21)/100</f>
      </c>
      <c t="s">
        <v>24</v>
      </c>
    </row>
    <row r="328" spans="1:5" ht="12.75">
      <c r="A328" s="34" t="s">
        <v>50</v>
      </c>
      <c r="E328" s="35" t="s">
        <v>47</v>
      </c>
    </row>
    <row r="329" spans="1:5" ht="51">
      <c r="A329" s="36" t="s">
        <v>52</v>
      </c>
      <c r="E329" s="37" t="s">
        <v>483</v>
      </c>
    </row>
    <row r="330" spans="1:5" ht="51">
      <c r="A330" t="s">
        <v>53</v>
      </c>
      <c r="E330" s="35" t="s">
        <v>479</v>
      </c>
    </row>
    <row r="331" spans="1:18" ht="12.75" customHeight="1">
      <c r="A331" s="6" t="s">
        <v>43</v>
      </c>
      <c s="6"/>
      <c s="39" t="s">
        <v>107</v>
      </c>
      <c s="6"/>
      <c s="27" t="s">
        <v>484</v>
      </c>
      <c s="6"/>
      <c s="6"/>
      <c s="6"/>
      <c s="40">
        <f>0+Q331</f>
      </c>
      <c r="O331">
        <f>0+R331</f>
      </c>
      <c r="Q331">
        <f>0+I332+I336+I340+I344+I348+I352+I356+I360+I364+I368</f>
      </c>
      <c>
        <f>0+O332+O336+O340+O344+O348+O352+O356+O360+O364+O368</f>
      </c>
    </row>
    <row r="332" spans="1:16" ht="12.75">
      <c r="A332" s="25" t="s">
        <v>45</v>
      </c>
      <c s="29" t="s">
        <v>485</v>
      </c>
      <c s="29" t="s">
        <v>486</v>
      </c>
      <c s="25" t="s">
        <v>83</v>
      </c>
      <c s="30" t="s">
        <v>487</v>
      </c>
      <c s="31" t="s">
        <v>153</v>
      </c>
      <c s="32">
        <v>1.3</v>
      </c>
      <c s="33">
        <v>0</v>
      </c>
      <c s="33">
        <f>ROUND(ROUND(H332,2)*ROUND(G332,3),2)</f>
      </c>
      <c r="O332">
        <f>(I332*21)/100</f>
      </c>
      <c t="s">
        <v>24</v>
      </c>
    </row>
    <row r="333" spans="1:5" ht="25.5">
      <c r="A333" s="34" t="s">
        <v>50</v>
      </c>
      <c r="E333" s="35" t="s">
        <v>488</v>
      </c>
    </row>
    <row r="334" spans="1:5" ht="51">
      <c r="A334" s="36" t="s">
        <v>52</v>
      </c>
      <c r="E334" s="37" t="s">
        <v>489</v>
      </c>
    </row>
    <row r="335" spans="1:5" ht="255">
      <c r="A335" t="s">
        <v>53</v>
      </c>
      <c r="E335" s="35" t="s">
        <v>490</v>
      </c>
    </row>
    <row r="336" spans="1:16" ht="12.75">
      <c r="A336" s="25" t="s">
        <v>45</v>
      </c>
      <c s="29" t="s">
        <v>491</v>
      </c>
      <c s="29" t="s">
        <v>486</v>
      </c>
      <c s="25" t="s">
        <v>89</v>
      </c>
      <c s="30" t="s">
        <v>487</v>
      </c>
      <c s="31" t="s">
        <v>153</v>
      </c>
      <c s="32">
        <v>13.5</v>
      </c>
      <c s="33">
        <v>0</v>
      </c>
      <c s="33">
        <f>ROUND(ROUND(H336,2)*ROUND(G336,3),2)</f>
      </c>
      <c r="O336">
        <f>(I336*21)/100</f>
      </c>
      <c t="s">
        <v>24</v>
      </c>
    </row>
    <row r="337" spans="1:5" ht="12.75">
      <c r="A337" s="34" t="s">
        <v>50</v>
      </c>
      <c r="E337" s="35" t="s">
        <v>492</v>
      </c>
    </row>
    <row r="338" spans="1:5" ht="38.25">
      <c r="A338" s="36" t="s">
        <v>52</v>
      </c>
      <c r="E338" s="37" t="s">
        <v>493</v>
      </c>
    </row>
    <row r="339" spans="1:5" ht="255">
      <c r="A339" t="s">
        <v>53</v>
      </c>
      <c r="E339" s="35" t="s">
        <v>490</v>
      </c>
    </row>
    <row r="340" spans="1:16" ht="12.75">
      <c r="A340" s="25" t="s">
        <v>45</v>
      </c>
      <c s="29" t="s">
        <v>494</v>
      </c>
      <c s="29" t="s">
        <v>495</v>
      </c>
      <c s="25" t="s">
        <v>47</v>
      </c>
      <c s="30" t="s">
        <v>496</v>
      </c>
      <c s="31" t="s">
        <v>153</v>
      </c>
      <c s="32">
        <v>1.95</v>
      </c>
      <c s="33">
        <v>0</v>
      </c>
      <c s="33">
        <f>ROUND(ROUND(H340,2)*ROUND(G340,3),2)</f>
      </c>
      <c r="O340">
        <f>(I340*21)/100</f>
      </c>
      <c t="s">
        <v>24</v>
      </c>
    </row>
    <row r="341" spans="1:5" ht="12.75">
      <c r="A341" s="34" t="s">
        <v>50</v>
      </c>
      <c r="E341" s="35" t="s">
        <v>47</v>
      </c>
    </row>
    <row r="342" spans="1:5" ht="51">
      <c r="A342" s="36" t="s">
        <v>52</v>
      </c>
      <c r="E342" s="37" t="s">
        <v>497</v>
      </c>
    </row>
    <row r="343" spans="1:5" ht="255">
      <c r="A343" t="s">
        <v>53</v>
      </c>
      <c r="E343" s="35" t="s">
        <v>498</v>
      </c>
    </row>
    <row r="344" spans="1:16" ht="12.75">
      <c r="A344" s="25" t="s">
        <v>45</v>
      </c>
      <c s="29" t="s">
        <v>499</v>
      </c>
      <c s="29" t="s">
        <v>500</v>
      </c>
      <c s="25" t="s">
        <v>47</v>
      </c>
      <c s="30" t="s">
        <v>501</v>
      </c>
      <c s="31" t="s">
        <v>153</v>
      </c>
      <c s="32">
        <v>2.5</v>
      </c>
      <c s="33">
        <v>0</v>
      </c>
      <c s="33">
        <f>ROUND(ROUND(H344,2)*ROUND(G344,3),2)</f>
      </c>
      <c r="O344">
        <f>(I344*21)/100</f>
      </c>
      <c t="s">
        <v>24</v>
      </c>
    </row>
    <row r="345" spans="1:5" ht="12.75">
      <c r="A345" s="34" t="s">
        <v>50</v>
      </c>
      <c r="E345" s="35" t="s">
        <v>502</v>
      </c>
    </row>
    <row r="346" spans="1:5" ht="25.5">
      <c r="A346" s="36" t="s">
        <v>52</v>
      </c>
      <c r="E346" s="37" t="s">
        <v>503</v>
      </c>
    </row>
    <row r="347" spans="1:5" ht="255">
      <c r="A347" t="s">
        <v>53</v>
      </c>
      <c r="E347" s="35" t="s">
        <v>498</v>
      </c>
    </row>
    <row r="348" spans="1:16" ht="12.75">
      <c r="A348" s="25" t="s">
        <v>45</v>
      </c>
      <c s="29" t="s">
        <v>504</v>
      </c>
      <c s="29" t="s">
        <v>505</v>
      </c>
      <c s="25" t="s">
        <v>47</v>
      </c>
      <c s="30" t="s">
        <v>506</v>
      </c>
      <c s="31" t="s">
        <v>153</v>
      </c>
      <c s="32">
        <v>24.4</v>
      </c>
      <c s="33">
        <v>0</v>
      </c>
      <c s="33">
        <f>ROUND(ROUND(H348,2)*ROUND(G348,3),2)</f>
      </c>
      <c r="O348">
        <f>(I348*21)/100</f>
      </c>
      <c t="s">
        <v>24</v>
      </c>
    </row>
    <row r="349" spans="1:5" ht="12.75">
      <c r="A349" s="34" t="s">
        <v>50</v>
      </c>
      <c r="E349" s="35" t="s">
        <v>507</v>
      </c>
    </row>
    <row r="350" spans="1:5" ht="51">
      <c r="A350" s="36" t="s">
        <v>52</v>
      </c>
      <c r="E350" s="37" t="s">
        <v>508</v>
      </c>
    </row>
    <row r="351" spans="1:5" ht="242.25">
      <c r="A351" t="s">
        <v>53</v>
      </c>
      <c r="E351" s="35" t="s">
        <v>509</v>
      </c>
    </row>
    <row r="352" spans="1:16" ht="12.75">
      <c r="A352" s="25" t="s">
        <v>45</v>
      </c>
      <c s="29" t="s">
        <v>510</v>
      </c>
      <c s="29" t="s">
        <v>511</v>
      </c>
      <c s="25" t="s">
        <v>47</v>
      </c>
      <c s="30" t="s">
        <v>512</v>
      </c>
      <c s="31" t="s">
        <v>153</v>
      </c>
      <c s="32">
        <v>10.3</v>
      </c>
      <c s="33">
        <v>0</v>
      </c>
      <c s="33">
        <f>ROUND(ROUND(H352,2)*ROUND(G352,3),2)</f>
      </c>
      <c r="O352">
        <f>(I352*21)/100</f>
      </c>
      <c t="s">
        <v>24</v>
      </c>
    </row>
    <row r="353" spans="1:5" ht="12.75">
      <c r="A353" s="34" t="s">
        <v>50</v>
      </c>
      <c r="E353" s="35" t="s">
        <v>513</v>
      </c>
    </row>
    <row r="354" spans="1:5" ht="51">
      <c r="A354" s="36" t="s">
        <v>52</v>
      </c>
      <c r="E354" s="37" t="s">
        <v>514</v>
      </c>
    </row>
    <row r="355" spans="1:5" ht="242.25">
      <c r="A355" t="s">
        <v>53</v>
      </c>
      <c r="E355" s="35" t="s">
        <v>515</v>
      </c>
    </row>
    <row r="356" spans="1:16" ht="12.75">
      <c r="A356" s="25" t="s">
        <v>45</v>
      </c>
      <c s="29" t="s">
        <v>516</v>
      </c>
      <c s="29" t="s">
        <v>517</v>
      </c>
      <c s="25" t="s">
        <v>47</v>
      </c>
      <c s="30" t="s">
        <v>518</v>
      </c>
      <c s="31" t="s">
        <v>153</v>
      </c>
      <c s="32">
        <v>1</v>
      </c>
      <c s="33">
        <v>0</v>
      </c>
      <c s="33">
        <f>ROUND(ROUND(H356,2)*ROUND(G356,3),2)</f>
      </c>
      <c r="O356">
        <f>(I356*21)/100</f>
      </c>
      <c t="s">
        <v>24</v>
      </c>
    </row>
    <row r="357" spans="1:5" ht="12.75">
      <c r="A357" s="34" t="s">
        <v>50</v>
      </c>
      <c r="E357" s="35" t="s">
        <v>47</v>
      </c>
    </row>
    <row r="358" spans="1:5" ht="51">
      <c r="A358" s="36" t="s">
        <v>52</v>
      </c>
      <c r="E358" s="37" t="s">
        <v>519</v>
      </c>
    </row>
    <row r="359" spans="1:5" ht="242.25">
      <c r="A359" t="s">
        <v>53</v>
      </c>
      <c r="E359" s="35" t="s">
        <v>515</v>
      </c>
    </row>
    <row r="360" spans="1:16" ht="12.75">
      <c r="A360" s="25" t="s">
        <v>45</v>
      </c>
      <c s="29" t="s">
        <v>520</v>
      </c>
      <c s="29" t="s">
        <v>521</v>
      </c>
      <c s="25" t="s">
        <v>47</v>
      </c>
      <c s="30" t="s">
        <v>522</v>
      </c>
      <c s="31" t="s">
        <v>153</v>
      </c>
      <c s="32">
        <v>1.5</v>
      </c>
      <c s="33">
        <v>0</v>
      </c>
      <c s="33">
        <f>ROUND(ROUND(H360,2)*ROUND(G360,3),2)</f>
      </c>
      <c r="O360">
        <f>(I360*21)/100</f>
      </c>
      <c t="s">
        <v>24</v>
      </c>
    </row>
    <row r="361" spans="1:5" ht="12.75">
      <c r="A361" s="34" t="s">
        <v>50</v>
      </c>
      <c r="E361" s="35" t="s">
        <v>47</v>
      </c>
    </row>
    <row r="362" spans="1:5" ht="63.75">
      <c r="A362" s="36" t="s">
        <v>52</v>
      </c>
      <c r="E362" s="37" t="s">
        <v>523</v>
      </c>
    </row>
    <row r="363" spans="1:5" ht="242.25">
      <c r="A363" t="s">
        <v>53</v>
      </c>
      <c r="E363" s="35" t="s">
        <v>515</v>
      </c>
    </row>
    <row r="364" spans="1:16" ht="12.75">
      <c r="A364" s="25" t="s">
        <v>45</v>
      </c>
      <c s="29" t="s">
        <v>524</v>
      </c>
      <c s="29" t="s">
        <v>525</v>
      </c>
      <c s="25" t="s">
        <v>47</v>
      </c>
      <c s="30" t="s">
        <v>526</v>
      </c>
      <c s="31" t="s">
        <v>153</v>
      </c>
      <c s="32">
        <v>0.5</v>
      </c>
      <c s="33">
        <v>0</v>
      </c>
      <c s="33">
        <f>ROUND(ROUND(H364,2)*ROUND(G364,3),2)</f>
      </c>
      <c r="O364">
        <f>(I364*21)/100</f>
      </c>
      <c t="s">
        <v>24</v>
      </c>
    </row>
    <row r="365" spans="1:5" ht="12.75">
      <c r="A365" s="34" t="s">
        <v>50</v>
      </c>
      <c r="E365" s="35" t="s">
        <v>47</v>
      </c>
    </row>
    <row r="366" spans="1:5" ht="25.5">
      <c r="A366" s="36" t="s">
        <v>52</v>
      </c>
      <c r="E366" s="37" t="s">
        <v>527</v>
      </c>
    </row>
    <row r="367" spans="1:5" ht="242.25">
      <c r="A367" t="s">
        <v>53</v>
      </c>
      <c r="E367" s="35" t="s">
        <v>515</v>
      </c>
    </row>
    <row r="368" spans="1:16" ht="12.75">
      <c r="A368" s="25" t="s">
        <v>45</v>
      </c>
      <c s="29" t="s">
        <v>528</v>
      </c>
      <c s="29" t="s">
        <v>529</v>
      </c>
      <c s="25" t="s">
        <v>47</v>
      </c>
      <c s="30" t="s">
        <v>530</v>
      </c>
      <c s="31" t="s">
        <v>106</v>
      </c>
      <c s="32">
        <v>3</v>
      </c>
      <c s="33">
        <v>0</v>
      </c>
      <c s="33">
        <f>ROUND(ROUND(H368,2)*ROUND(G368,3),2)</f>
      </c>
      <c r="O368">
        <f>(I368*21)/100</f>
      </c>
      <c t="s">
        <v>24</v>
      </c>
    </row>
    <row r="369" spans="1:5" ht="12.75">
      <c r="A369" s="34" t="s">
        <v>50</v>
      </c>
      <c r="E369" s="35" t="s">
        <v>531</v>
      </c>
    </row>
    <row r="370" spans="1:5" ht="12.75">
      <c r="A370" s="36" t="s">
        <v>52</v>
      </c>
      <c r="E370" s="37" t="s">
        <v>532</v>
      </c>
    </row>
    <row r="371" spans="1:5" ht="76.5">
      <c r="A371" t="s">
        <v>53</v>
      </c>
      <c r="E371" s="35" t="s">
        <v>533</v>
      </c>
    </row>
    <row r="372" spans="1:18" ht="12.75" customHeight="1">
      <c r="A372" s="6" t="s">
        <v>43</v>
      </c>
      <c s="6"/>
      <c s="39" t="s">
        <v>40</v>
      </c>
      <c s="6"/>
      <c s="27" t="s">
        <v>74</v>
      </c>
      <c s="6"/>
      <c s="6"/>
      <c s="6"/>
      <c s="40">
        <f>0+Q372</f>
      </c>
      <c r="O372">
        <f>0+R372</f>
      </c>
      <c r="Q372">
        <f>0+I373+I377+I381+I385+I389+I393+I397+I401+I405+I409+I413+I417+I421+I425+I429+I433+I437+I441+I445+I449+I453</f>
      </c>
      <c>
        <f>0+O373+O377+O381+O385+O389+O393+O397+O401+O405+O409+O413+O417+O421+O425+O429+O433+O437+O441+O445+O449+O453</f>
      </c>
    </row>
    <row r="373" spans="1:16" ht="12.75">
      <c r="A373" s="25" t="s">
        <v>45</v>
      </c>
      <c s="29" t="s">
        <v>534</v>
      </c>
      <c s="29" t="s">
        <v>535</v>
      </c>
      <c s="25" t="s">
        <v>47</v>
      </c>
      <c s="30" t="s">
        <v>536</v>
      </c>
      <c s="31" t="s">
        <v>153</v>
      </c>
      <c s="32">
        <v>10.3</v>
      </c>
      <c s="33">
        <v>0</v>
      </c>
      <c s="33">
        <f>ROUND(ROUND(H373,2)*ROUND(G373,3),2)</f>
      </c>
      <c r="O373">
        <f>(I373*21)/100</f>
      </c>
      <c t="s">
        <v>24</v>
      </c>
    </row>
    <row r="374" spans="1:5" ht="12.75">
      <c r="A374" s="34" t="s">
        <v>50</v>
      </c>
      <c r="E374" s="35" t="s">
        <v>537</v>
      </c>
    </row>
    <row r="375" spans="1:5" ht="38.25">
      <c r="A375" s="36" t="s">
        <v>52</v>
      </c>
      <c r="E375" s="37" t="s">
        <v>538</v>
      </c>
    </row>
    <row r="376" spans="1:5" ht="63.75">
      <c r="A376" t="s">
        <v>53</v>
      </c>
      <c r="E376" s="35" t="s">
        <v>539</v>
      </c>
    </row>
    <row r="377" spans="1:16" ht="25.5">
      <c r="A377" s="25" t="s">
        <v>45</v>
      </c>
      <c s="29" t="s">
        <v>540</v>
      </c>
      <c s="29" t="s">
        <v>541</v>
      </c>
      <c s="25" t="s">
        <v>47</v>
      </c>
      <c s="30" t="s">
        <v>542</v>
      </c>
      <c s="31" t="s">
        <v>153</v>
      </c>
      <c s="32">
        <v>8.7</v>
      </c>
      <c s="33">
        <v>0</v>
      </c>
      <c s="33">
        <f>ROUND(ROUND(H377,2)*ROUND(G377,3),2)</f>
      </c>
      <c r="O377">
        <f>(I377*21)/100</f>
      </c>
      <c t="s">
        <v>24</v>
      </c>
    </row>
    <row r="378" spans="1:5" ht="12.75">
      <c r="A378" s="34" t="s">
        <v>50</v>
      </c>
      <c r="E378" s="35" t="s">
        <v>543</v>
      </c>
    </row>
    <row r="379" spans="1:5" ht="51">
      <c r="A379" s="36" t="s">
        <v>52</v>
      </c>
      <c r="E379" s="37" t="s">
        <v>544</v>
      </c>
    </row>
    <row r="380" spans="1:5" ht="38.25">
      <c r="A380" t="s">
        <v>53</v>
      </c>
      <c r="E380" s="35" t="s">
        <v>545</v>
      </c>
    </row>
    <row r="381" spans="1:16" ht="12.75">
      <c r="A381" s="25" t="s">
        <v>45</v>
      </c>
      <c s="29" t="s">
        <v>546</v>
      </c>
      <c s="29" t="s">
        <v>547</v>
      </c>
      <c s="25" t="s">
        <v>47</v>
      </c>
      <c s="30" t="s">
        <v>548</v>
      </c>
      <c s="31" t="s">
        <v>106</v>
      </c>
      <c s="32">
        <v>2</v>
      </c>
      <c s="33">
        <v>0</v>
      </c>
      <c s="33">
        <f>ROUND(ROUND(H381,2)*ROUND(G381,3),2)</f>
      </c>
      <c r="O381">
        <f>(I381*21)/100</f>
      </c>
      <c t="s">
        <v>24</v>
      </c>
    </row>
    <row r="382" spans="1:5" ht="12.75">
      <c r="A382" s="34" t="s">
        <v>50</v>
      </c>
      <c r="E382" s="35" t="s">
        <v>47</v>
      </c>
    </row>
    <row r="383" spans="1:5" ht="12.75">
      <c r="A383" s="36" t="s">
        <v>52</v>
      </c>
      <c r="E383" s="37" t="s">
        <v>549</v>
      </c>
    </row>
    <row r="384" spans="1:5" ht="51">
      <c r="A384" t="s">
        <v>53</v>
      </c>
      <c r="E384" s="35" t="s">
        <v>550</v>
      </c>
    </row>
    <row r="385" spans="1:16" ht="12.75">
      <c r="A385" s="25" t="s">
        <v>45</v>
      </c>
      <c s="29" t="s">
        <v>551</v>
      </c>
      <c s="29" t="s">
        <v>552</v>
      </c>
      <c s="25" t="s">
        <v>553</v>
      </c>
      <c s="30" t="s">
        <v>554</v>
      </c>
      <c s="31" t="s">
        <v>106</v>
      </c>
      <c s="32">
        <v>2</v>
      </c>
      <c s="33">
        <v>0</v>
      </c>
      <c s="33">
        <f>ROUND(ROUND(H385,2)*ROUND(G385,3),2)</f>
      </c>
      <c r="O385">
        <f>(I385*21)/100</f>
      </c>
      <c t="s">
        <v>24</v>
      </c>
    </row>
    <row r="386" spans="1:5" ht="12.75">
      <c r="A386" s="34" t="s">
        <v>50</v>
      </c>
      <c r="E386" s="35" t="s">
        <v>555</v>
      </c>
    </row>
    <row r="387" spans="1:5" ht="12.75">
      <c r="A387" s="36" t="s">
        <v>52</v>
      </c>
      <c r="E387" s="37" t="s">
        <v>47</v>
      </c>
    </row>
    <row r="388" spans="1:5" ht="12.75">
      <c r="A388" t="s">
        <v>53</v>
      </c>
      <c r="E388" s="35" t="s">
        <v>556</v>
      </c>
    </row>
    <row r="389" spans="1:16" ht="12.75">
      <c r="A389" s="25" t="s">
        <v>45</v>
      </c>
      <c s="29" t="s">
        <v>557</v>
      </c>
      <c s="29" t="s">
        <v>558</v>
      </c>
      <c s="25" t="s">
        <v>47</v>
      </c>
      <c s="30" t="s">
        <v>559</v>
      </c>
      <c s="31" t="s">
        <v>106</v>
      </c>
      <c s="32">
        <v>2</v>
      </c>
      <c s="33">
        <v>0</v>
      </c>
      <c s="33">
        <f>ROUND(ROUND(H389,2)*ROUND(G389,3),2)</f>
      </c>
      <c r="O389">
        <f>(I389*21)/100</f>
      </c>
      <c t="s">
        <v>24</v>
      </c>
    </row>
    <row r="390" spans="1:5" ht="12.75">
      <c r="A390" s="34" t="s">
        <v>50</v>
      </c>
      <c r="E390" s="35" t="s">
        <v>47</v>
      </c>
    </row>
    <row r="391" spans="1:5" ht="12.75">
      <c r="A391" s="36" t="s">
        <v>52</v>
      </c>
      <c r="E391" s="37" t="s">
        <v>560</v>
      </c>
    </row>
    <row r="392" spans="1:5" ht="25.5">
      <c r="A392" t="s">
        <v>53</v>
      </c>
      <c r="E392" s="35" t="s">
        <v>561</v>
      </c>
    </row>
    <row r="393" spans="1:16" ht="12.75">
      <c r="A393" s="25" t="s">
        <v>45</v>
      </c>
      <c s="29" t="s">
        <v>562</v>
      </c>
      <c s="29" t="s">
        <v>563</v>
      </c>
      <c s="25" t="s">
        <v>47</v>
      </c>
      <c s="30" t="s">
        <v>564</v>
      </c>
      <c s="31" t="s">
        <v>106</v>
      </c>
      <c s="32">
        <v>2</v>
      </c>
      <c s="33">
        <v>0</v>
      </c>
      <c s="33">
        <f>ROUND(ROUND(H393,2)*ROUND(G393,3),2)</f>
      </c>
      <c r="O393">
        <f>(I393*21)/100</f>
      </c>
      <c t="s">
        <v>24</v>
      </c>
    </row>
    <row r="394" spans="1:5" ht="12.75">
      <c r="A394" s="34" t="s">
        <v>50</v>
      </c>
      <c r="E394" s="35" t="s">
        <v>47</v>
      </c>
    </row>
    <row r="395" spans="1:5" ht="12.75">
      <c r="A395" s="36" t="s">
        <v>52</v>
      </c>
      <c r="E395" s="37" t="s">
        <v>565</v>
      </c>
    </row>
    <row r="396" spans="1:5" ht="25.5">
      <c r="A396" t="s">
        <v>53</v>
      </c>
      <c r="E396" s="35" t="s">
        <v>566</v>
      </c>
    </row>
    <row r="397" spans="1:16" ht="12.75">
      <c r="A397" s="25" t="s">
        <v>45</v>
      </c>
      <c s="29" t="s">
        <v>567</v>
      </c>
      <c s="29" t="s">
        <v>568</v>
      </c>
      <c s="25" t="s">
        <v>47</v>
      </c>
      <c s="30" t="s">
        <v>569</v>
      </c>
      <c s="31" t="s">
        <v>153</v>
      </c>
      <c s="32">
        <v>4.85</v>
      </c>
      <c s="33">
        <v>0</v>
      </c>
      <c s="33">
        <f>ROUND(ROUND(H397,2)*ROUND(G397,3),2)</f>
      </c>
      <c r="O397">
        <f>(I397*21)/100</f>
      </c>
      <c t="s">
        <v>24</v>
      </c>
    </row>
    <row r="398" spans="1:5" ht="25.5">
      <c r="A398" s="34" t="s">
        <v>50</v>
      </c>
      <c r="E398" s="35" t="s">
        <v>570</v>
      </c>
    </row>
    <row r="399" spans="1:5" ht="38.25">
      <c r="A399" s="36" t="s">
        <v>52</v>
      </c>
      <c r="E399" s="37" t="s">
        <v>571</v>
      </c>
    </row>
    <row r="400" spans="1:5" ht="51">
      <c r="A400" t="s">
        <v>53</v>
      </c>
      <c r="E400" s="35" t="s">
        <v>572</v>
      </c>
    </row>
    <row r="401" spans="1:16" ht="12.75">
      <c r="A401" s="25" t="s">
        <v>45</v>
      </c>
      <c s="29" t="s">
        <v>573</v>
      </c>
      <c s="29" t="s">
        <v>574</v>
      </c>
      <c s="25" t="s">
        <v>47</v>
      </c>
      <c s="30" t="s">
        <v>575</v>
      </c>
      <c s="31" t="s">
        <v>153</v>
      </c>
      <c s="32">
        <v>3</v>
      </c>
      <c s="33">
        <v>0</v>
      </c>
      <c s="33">
        <f>ROUND(ROUND(H401,2)*ROUND(G401,3),2)</f>
      </c>
      <c r="O401">
        <f>(I401*21)/100</f>
      </c>
      <c t="s">
        <v>24</v>
      </c>
    </row>
    <row r="402" spans="1:5" ht="25.5">
      <c r="A402" s="34" t="s">
        <v>50</v>
      </c>
      <c r="E402" s="35" t="s">
        <v>570</v>
      </c>
    </row>
    <row r="403" spans="1:5" ht="12.75">
      <c r="A403" s="36" t="s">
        <v>52</v>
      </c>
      <c r="E403" s="37" t="s">
        <v>576</v>
      </c>
    </row>
    <row r="404" spans="1:5" ht="51">
      <c r="A404" t="s">
        <v>53</v>
      </c>
      <c r="E404" s="35" t="s">
        <v>572</v>
      </c>
    </row>
    <row r="405" spans="1:16" ht="12.75">
      <c r="A405" s="25" t="s">
        <v>45</v>
      </c>
      <c s="29" t="s">
        <v>577</v>
      </c>
      <c s="29" t="s">
        <v>578</v>
      </c>
      <c s="25" t="s">
        <v>47</v>
      </c>
      <c s="30" t="s">
        <v>579</v>
      </c>
      <c s="31" t="s">
        <v>153</v>
      </c>
      <c s="32">
        <v>13.5</v>
      </c>
      <c s="33">
        <v>0</v>
      </c>
      <c s="33">
        <f>ROUND(ROUND(H405,2)*ROUND(G405,3),2)</f>
      </c>
      <c r="O405">
        <f>(I405*21)/100</f>
      </c>
      <c t="s">
        <v>24</v>
      </c>
    </row>
    <row r="406" spans="1:5" ht="12.75">
      <c r="A406" s="34" t="s">
        <v>50</v>
      </c>
      <c r="E406" s="35" t="s">
        <v>47</v>
      </c>
    </row>
    <row r="407" spans="1:5" ht="25.5">
      <c r="A407" s="36" t="s">
        <v>52</v>
      </c>
      <c r="E407" s="37" t="s">
        <v>580</v>
      </c>
    </row>
    <row r="408" spans="1:5" ht="25.5">
      <c r="A408" t="s">
        <v>53</v>
      </c>
      <c r="E408" s="35" t="s">
        <v>581</v>
      </c>
    </row>
    <row r="409" spans="1:16" ht="12.75">
      <c r="A409" s="25" t="s">
        <v>45</v>
      </c>
      <c s="29" t="s">
        <v>582</v>
      </c>
      <c s="29" t="s">
        <v>583</v>
      </c>
      <c s="25" t="s">
        <v>47</v>
      </c>
      <c s="30" t="s">
        <v>584</v>
      </c>
      <c s="31" t="s">
        <v>63</v>
      </c>
      <c s="32">
        <v>10</v>
      </c>
      <c s="33">
        <v>0</v>
      </c>
      <c s="33">
        <f>ROUND(ROUND(H409,2)*ROUND(G409,3),2)</f>
      </c>
      <c r="O409">
        <f>(I409*21)/100</f>
      </c>
      <c t="s">
        <v>24</v>
      </c>
    </row>
    <row r="410" spans="1:5" ht="12.75">
      <c r="A410" s="34" t="s">
        <v>50</v>
      </c>
      <c r="E410" s="35" t="s">
        <v>47</v>
      </c>
    </row>
    <row r="411" spans="1:5" ht="89.25">
      <c r="A411" s="36" t="s">
        <v>52</v>
      </c>
      <c r="E411" s="37" t="s">
        <v>585</v>
      </c>
    </row>
    <row r="412" spans="1:5" ht="25.5">
      <c r="A412" t="s">
        <v>53</v>
      </c>
      <c r="E412" s="35" t="s">
        <v>586</v>
      </c>
    </row>
    <row r="413" spans="1:16" ht="12.75">
      <c r="A413" s="25" t="s">
        <v>45</v>
      </c>
      <c s="29" t="s">
        <v>587</v>
      </c>
      <c s="29" t="s">
        <v>588</v>
      </c>
      <c s="25" t="s">
        <v>47</v>
      </c>
      <c s="30" t="s">
        <v>589</v>
      </c>
      <c s="31" t="s">
        <v>153</v>
      </c>
      <c s="32">
        <v>40.1</v>
      </c>
      <c s="33">
        <v>0</v>
      </c>
      <c s="33">
        <f>ROUND(ROUND(H413,2)*ROUND(G413,3),2)</f>
      </c>
      <c r="O413">
        <f>(I413*21)/100</f>
      </c>
      <c t="s">
        <v>24</v>
      </c>
    </row>
    <row r="414" spans="1:5" ht="12.75">
      <c r="A414" s="34" t="s">
        <v>50</v>
      </c>
      <c r="E414" s="35" t="s">
        <v>590</v>
      </c>
    </row>
    <row r="415" spans="1:5" ht="89.25">
      <c r="A415" s="36" t="s">
        <v>52</v>
      </c>
      <c r="E415" s="37" t="s">
        <v>591</v>
      </c>
    </row>
    <row r="416" spans="1:5" ht="38.25">
      <c r="A416" t="s">
        <v>53</v>
      </c>
      <c r="E416" s="35" t="s">
        <v>592</v>
      </c>
    </row>
    <row r="417" spans="1:16" ht="25.5">
      <c r="A417" s="25" t="s">
        <v>45</v>
      </c>
      <c s="29" t="s">
        <v>593</v>
      </c>
      <c s="29" t="s">
        <v>594</v>
      </c>
      <c s="25" t="s">
        <v>47</v>
      </c>
      <c s="30" t="s">
        <v>595</v>
      </c>
      <c s="31" t="s">
        <v>153</v>
      </c>
      <c s="32">
        <v>39</v>
      </c>
      <c s="33">
        <v>0</v>
      </c>
      <c s="33">
        <f>ROUND(ROUND(H417,2)*ROUND(G417,3),2)</f>
      </c>
      <c r="O417">
        <f>(I417*21)/100</f>
      </c>
      <c t="s">
        <v>24</v>
      </c>
    </row>
    <row r="418" spans="1:5" ht="12.75">
      <c r="A418" s="34" t="s">
        <v>50</v>
      </c>
      <c r="E418" s="35" t="s">
        <v>47</v>
      </c>
    </row>
    <row r="419" spans="1:5" ht="89.25">
      <c r="A419" s="36" t="s">
        <v>52</v>
      </c>
      <c r="E419" s="37" t="s">
        <v>596</v>
      </c>
    </row>
    <row r="420" spans="1:5" ht="38.25">
      <c r="A420" t="s">
        <v>53</v>
      </c>
      <c r="E420" s="35" t="s">
        <v>597</v>
      </c>
    </row>
    <row r="421" spans="1:16" ht="12.75">
      <c r="A421" s="25" t="s">
        <v>45</v>
      </c>
      <c s="29" t="s">
        <v>598</v>
      </c>
      <c s="29" t="s">
        <v>599</v>
      </c>
      <c s="25" t="s">
        <v>47</v>
      </c>
      <c s="30" t="s">
        <v>600</v>
      </c>
      <c s="31" t="s">
        <v>153</v>
      </c>
      <c s="32">
        <v>10.3</v>
      </c>
      <c s="33">
        <v>0</v>
      </c>
      <c s="33">
        <f>ROUND(ROUND(H421,2)*ROUND(G421,3),2)</f>
      </c>
      <c r="O421">
        <f>(I421*21)/100</f>
      </c>
      <c t="s">
        <v>24</v>
      </c>
    </row>
    <row r="422" spans="1:5" ht="12.75">
      <c r="A422" s="34" t="s">
        <v>50</v>
      </c>
      <c r="E422" s="35" t="s">
        <v>47</v>
      </c>
    </row>
    <row r="423" spans="1:5" ht="51">
      <c r="A423" s="36" t="s">
        <v>52</v>
      </c>
      <c r="E423" s="37" t="s">
        <v>601</v>
      </c>
    </row>
    <row r="424" spans="1:5" ht="25.5">
      <c r="A424" t="s">
        <v>53</v>
      </c>
      <c r="E424" s="35" t="s">
        <v>586</v>
      </c>
    </row>
    <row r="425" spans="1:16" ht="12.75">
      <c r="A425" s="25" t="s">
        <v>45</v>
      </c>
      <c s="29" t="s">
        <v>602</v>
      </c>
      <c s="29" t="s">
        <v>603</v>
      </c>
      <c s="25" t="s">
        <v>47</v>
      </c>
      <c s="30" t="s">
        <v>604</v>
      </c>
      <c s="31" t="s">
        <v>63</v>
      </c>
      <c s="32">
        <v>5.46</v>
      </c>
      <c s="33">
        <v>0</v>
      </c>
      <c s="33">
        <f>ROUND(ROUND(H425,2)*ROUND(G425,3),2)</f>
      </c>
      <c r="O425">
        <f>(I425*21)/100</f>
      </c>
      <c t="s">
        <v>24</v>
      </c>
    </row>
    <row r="426" spans="1:5" ht="12.75">
      <c r="A426" s="34" t="s">
        <v>50</v>
      </c>
      <c r="E426" s="35" t="s">
        <v>47</v>
      </c>
    </row>
    <row r="427" spans="1:5" ht="12.75">
      <c r="A427" s="36" t="s">
        <v>52</v>
      </c>
      <c r="E427" s="37" t="s">
        <v>605</v>
      </c>
    </row>
    <row r="428" spans="1:5" ht="102">
      <c r="A428" t="s">
        <v>53</v>
      </c>
      <c r="E428" s="35" t="s">
        <v>606</v>
      </c>
    </row>
    <row r="429" spans="1:16" ht="12.75">
      <c r="A429" s="25" t="s">
        <v>45</v>
      </c>
      <c s="29" t="s">
        <v>607</v>
      </c>
      <c s="29" t="s">
        <v>608</v>
      </c>
      <c s="25" t="s">
        <v>553</v>
      </c>
      <c s="30" t="s">
        <v>609</v>
      </c>
      <c s="31" t="s">
        <v>63</v>
      </c>
      <c s="32">
        <v>35</v>
      </c>
      <c s="33">
        <v>0</v>
      </c>
      <c s="33">
        <f>ROUND(ROUND(H429,2)*ROUND(G429,3),2)</f>
      </c>
      <c r="O429">
        <f>(I429*21)/100</f>
      </c>
      <c t="s">
        <v>24</v>
      </c>
    </row>
    <row r="430" spans="1:5" ht="12.75">
      <c r="A430" s="34" t="s">
        <v>50</v>
      </c>
      <c r="E430" s="35" t="s">
        <v>610</v>
      </c>
    </row>
    <row r="431" spans="1:5" ht="51">
      <c r="A431" s="36" t="s">
        <v>52</v>
      </c>
      <c r="E431" s="37" t="s">
        <v>611</v>
      </c>
    </row>
    <row r="432" spans="1:5" ht="25.5">
      <c r="A432" t="s">
        <v>53</v>
      </c>
      <c r="E432" s="35" t="s">
        <v>612</v>
      </c>
    </row>
    <row r="433" spans="1:16" ht="12.75">
      <c r="A433" s="25" t="s">
        <v>45</v>
      </c>
      <c s="29" t="s">
        <v>613</v>
      </c>
      <c s="29" t="s">
        <v>614</v>
      </c>
      <c s="25" t="s">
        <v>47</v>
      </c>
      <c s="30" t="s">
        <v>615</v>
      </c>
      <c s="31" t="s">
        <v>93</v>
      </c>
      <c s="32">
        <v>3.648</v>
      </c>
      <c s="33">
        <v>0</v>
      </c>
      <c s="33">
        <f>ROUND(ROUND(H433,2)*ROUND(G433,3),2)</f>
      </c>
      <c r="O433">
        <f>(I433*21)/100</f>
      </c>
      <c t="s">
        <v>24</v>
      </c>
    </row>
    <row r="434" spans="1:5" ht="25.5">
      <c r="A434" s="34" t="s">
        <v>50</v>
      </c>
      <c r="E434" s="35" t="s">
        <v>142</v>
      </c>
    </row>
    <row r="435" spans="1:5" ht="25.5">
      <c r="A435" s="36" t="s">
        <v>52</v>
      </c>
      <c r="E435" s="37" t="s">
        <v>616</v>
      </c>
    </row>
    <row r="436" spans="1:5" ht="102">
      <c r="A436" t="s">
        <v>53</v>
      </c>
      <c r="E436" s="35" t="s">
        <v>617</v>
      </c>
    </row>
    <row r="437" spans="1:16" ht="12.75">
      <c r="A437" s="25" t="s">
        <v>45</v>
      </c>
      <c s="29" t="s">
        <v>618</v>
      </c>
      <c s="29" t="s">
        <v>619</v>
      </c>
      <c s="25" t="s">
        <v>47</v>
      </c>
      <c s="30" t="s">
        <v>620</v>
      </c>
      <c s="31" t="s">
        <v>93</v>
      </c>
      <c s="32">
        <v>81.06</v>
      </c>
      <c s="33">
        <v>0</v>
      </c>
      <c s="33">
        <f>ROUND(ROUND(H437,2)*ROUND(G437,3),2)</f>
      </c>
      <c r="O437">
        <f>(I437*21)/100</f>
      </c>
      <c t="s">
        <v>24</v>
      </c>
    </row>
    <row r="438" spans="1:5" ht="25.5">
      <c r="A438" s="34" t="s">
        <v>50</v>
      </c>
      <c r="E438" s="35" t="s">
        <v>142</v>
      </c>
    </row>
    <row r="439" spans="1:5" ht="89.25">
      <c r="A439" s="36" t="s">
        <v>52</v>
      </c>
      <c r="E439" s="37" t="s">
        <v>621</v>
      </c>
    </row>
    <row r="440" spans="1:5" ht="102">
      <c r="A440" t="s">
        <v>53</v>
      </c>
      <c r="E440" s="35" t="s">
        <v>617</v>
      </c>
    </row>
    <row r="441" spans="1:16" ht="12.75">
      <c r="A441" s="25" t="s">
        <v>45</v>
      </c>
      <c s="29" t="s">
        <v>622</v>
      </c>
      <c s="29" t="s">
        <v>623</v>
      </c>
      <c s="25" t="s">
        <v>47</v>
      </c>
      <c s="30" t="s">
        <v>624</v>
      </c>
      <c s="31" t="s">
        <v>93</v>
      </c>
      <c s="32">
        <v>4.164</v>
      </c>
      <c s="33">
        <v>0</v>
      </c>
      <c s="33">
        <f>ROUND(ROUND(H441,2)*ROUND(G441,3),2)</f>
      </c>
      <c r="O441">
        <f>(I441*21)/100</f>
      </c>
      <c t="s">
        <v>24</v>
      </c>
    </row>
    <row r="442" spans="1:5" ht="25.5">
      <c r="A442" s="34" t="s">
        <v>50</v>
      </c>
      <c r="E442" s="35" t="s">
        <v>142</v>
      </c>
    </row>
    <row r="443" spans="1:5" ht="51">
      <c r="A443" s="36" t="s">
        <v>52</v>
      </c>
      <c r="E443" s="37" t="s">
        <v>625</v>
      </c>
    </row>
    <row r="444" spans="1:5" ht="102">
      <c r="A444" t="s">
        <v>53</v>
      </c>
      <c r="E444" s="35" t="s">
        <v>617</v>
      </c>
    </row>
    <row r="445" spans="1:16" ht="12.75">
      <c r="A445" s="25" t="s">
        <v>45</v>
      </c>
      <c s="29" t="s">
        <v>626</v>
      </c>
      <c s="29" t="s">
        <v>627</v>
      </c>
      <c s="25" t="s">
        <v>47</v>
      </c>
      <c s="30" t="s">
        <v>628</v>
      </c>
      <c s="31" t="s">
        <v>153</v>
      </c>
      <c s="32">
        <v>11</v>
      </c>
      <c s="33">
        <v>0</v>
      </c>
      <c s="33">
        <f>ROUND(ROUND(H445,2)*ROUND(G445,3),2)</f>
      </c>
      <c r="O445">
        <f>(I445*21)/100</f>
      </c>
      <c t="s">
        <v>24</v>
      </c>
    </row>
    <row r="446" spans="1:5" ht="12.75">
      <c r="A446" s="34" t="s">
        <v>50</v>
      </c>
      <c r="E446" s="35" t="s">
        <v>629</v>
      </c>
    </row>
    <row r="447" spans="1:5" ht="12.75">
      <c r="A447" s="36" t="s">
        <v>52</v>
      </c>
      <c r="E447" s="37" t="s">
        <v>630</v>
      </c>
    </row>
    <row r="448" spans="1:5" ht="89.25">
      <c r="A448" t="s">
        <v>53</v>
      </c>
      <c r="E448" s="35" t="s">
        <v>631</v>
      </c>
    </row>
    <row r="449" spans="1:16" ht="12.75">
      <c r="A449" s="25" t="s">
        <v>45</v>
      </c>
      <c s="29" t="s">
        <v>632</v>
      </c>
      <c s="29" t="s">
        <v>633</v>
      </c>
      <c s="25" t="s">
        <v>47</v>
      </c>
      <c s="30" t="s">
        <v>634</v>
      </c>
      <c s="31" t="s">
        <v>106</v>
      </c>
      <c s="32">
        <v>2</v>
      </c>
      <c s="33">
        <v>0</v>
      </c>
      <c s="33">
        <f>ROUND(ROUND(H449,2)*ROUND(G449,3),2)</f>
      </c>
      <c r="O449">
        <f>(I449*21)/100</f>
      </c>
      <c t="s">
        <v>24</v>
      </c>
    </row>
    <row r="450" spans="1:5" ht="25.5">
      <c r="A450" s="34" t="s">
        <v>50</v>
      </c>
      <c r="E450" s="35" t="s">
        <v>142</v>
      </c>
    </row>
    <row r="451" spans="1:5" ht="12.75">
      <c r="A451" s="36" t="s">
        <v>52</v>
      </c>
      <c r="E451" s="37" t="s">
        <v>549</v>
      </c>
    </row>
    <row r="452" spans="1:5" ht="76.5">
      <c r="A452" t="s">
        <v>53</v>
      </c>
      <c r="E452" s="35" t="s">
        <v>635</v>
      </c>
    </row>
    <row r="453" spans="1:16" ht="12.75">
      <c r="A453" s="25" t="s">
        <v>45</v>
      </c>
      <c s="29" t="s">
        <v>636</v>
      </c>
      <c s="29" t="s">
        <v>637</v>
      </c>
      <c s="25" t="s">
        <v>47</v>
      </c>
      <c s="30" t="s">
        <v>638</v>
      </c>
      <c s="31" t="s">
        <v>93</v>
      </c>
      <c s="32">
        <v>1.593</v>
      </c>
      <c s="33">
        <v>0</v>
      </c>
      <c s="33">
        <f>ROUND(ROUND(H453,2)*ROUND(G453,3),2)</f>
      </c>
      <c r="O453">
        <f>(I453*21)/100</f>
      </c>
      <c t="s">
        <v>24</v>
      </c>
    </row>
    <row r="454" spans="1:5" ht="25.5">
      <c r="A454" s="34" t="s">
        <v>50</v>
      </c>
      <c r="E454" s="35" t="s">
        <v>142</v>
      </c>
    </row>
    <row r="455" spans="1:5" ht="25.5">
      <c r="A455" s="36" t="s">
        <v>52</v>
      </c>
      <c r="E455" s="37" t="s">
        <v>639</v>
      </c>
    </row>
    <row r="456" spans="1:5" ht="76.5">
      <c r="A456" t="s">
        <v>53</v>
      </c>
      <c r="E456" s="35" t="s">
        <v>635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